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438-FSSR01\Files\GCF PMU\Common\Staff Folder\Bassam Rasheed\IWRM BOQ\"/>
    </mc:Choice>
  </mc:AlternateContent>
  <bookViews>
    <workbookView xWindow="0" yWindow="0" windowWidth="20700" windowHeight="7830" tabRatio="907" activeTab="2"/>
  </bookViews>
  <sheets>
    <sheet name="Summary_BOQ_WSP Foakaidhoo" sheetId="25" r:id="rId1"/>
    <sheet name="1.1-Valve Specials" sheetId="9" state="hidden" r:id="rId2"/>
    <sheet name="BOQ.-WSP Foakaidhoo" sheetId="3" r:id="rId3"/>
    <sheet name="4.2-Abst.-RWR" sheetId="22" state="hidden" r:id="rId4"/>
  </sheets>
  <externalReferences>
    <externalReference r:id="rId5"/>
    <externalReference r:id="rId6"/>
    <externalReference r:id="rId7"/>
    <externalReference r:id="rId8"/>
    <externalReference r:id="rId9"/>
    <externalReference r:id="rId10"/>
    <externalReference r:id="rId11"/>
  </externalReferences>
  <definedNames>
    <definedName name="\0" localSheetId="3">#REF!</definedName>
    <definedName name="\0">#REF!</definedName>
    <definedName name="\a" localSheetId="3">#REF!</definedName>
    <definedName name="\a">#REF!</definedName>
    <definedName name="\b" localSheetId="3">#REF!</definedName>
    <definedName name="\b">#REF!</definedName>
    <definedName name="\c" localSheetId="3">#REF!</definedName>
    <definedName name="\c">#REF!</definedName>
    <definedName name="\g" localSheetId="3">#REF!</definedName>
    <definedName name="\g">#REF!</definedName>
    <definedName name="\i" localSheetId="3">#REF!</definedName>
    <definedName name="\i">#REF!</definedName>
    <definedName name="\m" localSheetId="3">#REF!</definedName>
    <definedName name="\m">#REF!</definedName>
    <definedName name="\o" localSheetId="3">#REF!</definedName>
    <definedName name="\o">#REF!</definedName>
    <definedName name="\p" localSheetId="3">#REF!</definedName>
    <definedName name="\p">#REF!</definedName>
    <definedName name="\q" localSheetId="3">#REF!</definedName>
    <definedName name="\q">#REF!</definedName>
    <definedName name="\r" localSheetId="3">#REF!</definedName>
    <definedName name="\r">#REF!</definedName>
    <definedName name="\s" localSheetId="3">#REF!</definedName>
    <definedName name="\s">#REF!</definedName>
    <definedName name="_CCM10">'[1]Basic Rates'!$D$7</definedName>
    <definedName name="_CCM30">'[1]Basic Rates'!$D$11</definedName>
    <definedName name="_Fill" localSheetId="3" hidden="1">#REF!</definedName>
    <definedName name="_Fill" hidden="1">#REF!</definedName>
    <definedName name="_xlnm._FilterDatabase" localSheetId="2">'BOQ.-WSP Foakaidhoo'!$A$3:$D$3</definedName>
    <definedName name="_Key1" localSheetId="3" hidden="1">#REF!</definedName>
    <definedName name="_Key1" hidden="1">#REF!</definedName>
    <definedName name="_NP3" localSheetId="1">#REF!</definedName>
    <definedName name="_NP3" localSheetId="3">#REF!</definedName>
    <definedName name="_NP3" localSheetId="2">#REF!</definedName>
    <definedName name="_NP3">#REF!</definedName>
    <definedName name="_NP4" localSheetId="1">#REF!</definedName>
    <definedName name="_NP4" localSheetId="3">#REF!</definedName>
    <definedName name="_NP4" localSheetId="2">#REF!</definedName>
    <definedName name="_NP4">#REF!</definedName>
    <definedName name="_Order1" hidden="1">255</definedName>
    <definedName name="_pg1" localSheetId="1">#REF!</definedName>
    <definedName name="_pg1" localSheetId="3">#REF!</definedName>
    <definedName name="_pg1" localSheetId="2">#REF!</definedName>
    <definedName name="_pg1">#REF!</definedName>
    <definedName name="_pg100" localSheetId="1">#REF!</definedName>
    <definedName name="_pg100" localSheetId="3">#REF!</definedName>
    <definedName name="_pg100" localSheetId="2">#REF!</definedName>
    <definedName name="_pg100">#REF!</definedName>
    <definedName name="_pg2" localSheetId="1">#REF!</definedName>
    <definedName name="_pg2" localSheetId="3">#REF!</definedName>
    <definedName name="_pg2" localSheetId="2">#REF!</definedName>
    <definedName name="_pg2">#REF!</definedName>
    <definedName name="_pg3" localSheetId="1">#REF!</definedName>
    <definedName name="_pg3" localSheetId="3">#REF!</definedName>
    <definedName name="_pg3" localSheetId="2">#REF!</definedName>
    <definedName name="_pg3">#REF!</definedName>
    <definedName name="_pg4" localSheetId="1">#REF!</definedName>
    <definedName name="_pg4" localSheetId="3">#REF!</definedName>
    <definedName name="_pg4" localSheetId="2">#REF!</definedName>
    <definedName name="_pg4">#REF!</definedName>
    <definedName name="_pg5" localSheetId="1">#REF!</definedName>
    <definedName name="_pg5" localSheetId="3">#REF!</definedName>
    <definedName name="_pg5" localSheetId="2">#REF!</definedName>
    <definedName name="_pg5">#REF!</definedName>
    <definedName name="_pg6" localSheetId="1">#REF!</definedName>
    <definedName name="_pg6" localSheetId="3">#REF!</definedName>
    <definedName name="_pg6" localSheetId="2">#REF!</definedName>
    <definedName name="_pg6">#REF!</definedName>
    <definedName name="_Sort" localSheetId="3" hidden="1">#REF!</definedName>
    <definedName name="_Sort" hidden="1">#REF!</definedName>
    <definedName name="_Table1_In1" localSheetId="1" hidden="1">#REF!</definedName>
    <definedName name="_Table1_In1" localSheetId="3" hidden="1">#REF!</definedName>
    <definedName name="_Table1_In1" localSheetId="2" hidden="1">#REF!</definedName>
    <definedName name="_Table1_In1" hidden="1">#REF!</definedName>
    <definedName name="_Table1_Out" localSheetId="1" hidden="1">#REF!</definedName>
    <definedName name="_Table1_Out" localSheetId="3" hidden="1">#REF!</definedName>
    <definedName name="_Table1_Out" localSheetId="2" hidden="1">#REF!</definedName>
    <definedName name="_Table1_Out" hidden="1">#REF!</definedName>
    <definedName name="abc" localSheetId="3">#REF!</definedName>
    <definedName name="abc">#REF!</definedName>
    <definedName name="Bust" localSheetId="3">#REF!</definedName>
    <definedName name="Bust">#REF!</definedName>
    <definedName name="cd">[2]Cd!$A$17:$F$79</definedName>
    <definedName name="ClassofPipeTable" localSheetId="3">[2]CPIPE2!#REF!</definedName>
    <definedName name="ClassofPipeTable">[2]CPIPE2!#REF!</definedName>
    <definedName name="Continue" localSheetId="3">#REF!</definedName>
    <definedName name="Continue">#REF!</definedName>
    <definedName name="COST" localSheetId="3">#REF!</definedName>
    <definedName name="COST">#REF!</definedName>
    <definedName name="Cpipe1" localSheetId="1">#REF!</definedName>
    <definedName name="Cpipe1" localSheetId="3">#REF!</definedName>
    <definedName name="Cpipe1" localSheetId="2">#REF!</definedName>
    <definedName name="Cpipe1">#REF!</definedName>
    <definedName name="Cpipe2">[2]CPIPE2!$B$16:$E$41</definedName>
    <definedName name="Cs">[2]Cs!$A$7:$O$57</definedName>
    <definedName name="Dia" localSheetId="1">#REF!</definedName>
    <definedName name="Dia" localSheetId="3">#REF!</definedName>
    <definedName name="Dia" localSheetId="2">#REF!</definedName>
    <definedName name="Dia">#REF!</definedName>
    <definedName name="Documents_array" localSheetId="3">#REF!</definedName>
    <definedName name="Documents_array">#REF!</definedName>
    <definedName name="dsfhszjtrhng" localSheetId="3">#REF!</definedName>
    <definedName name="dsfhszjtrhng">#REF!</definedName>
    <definedName name="dvalue">[2]DVALUE!$A$4:$C$104</definedName>
    <definedName name="EWS">'[3]BASIC Rate FOR 2A'!$D$2</definedName>
    <definedName name="excavation_rate_analysis" localSheetId="3">'[4]Data-Works (Final)'!#REF!</definedName>
    <definedName name="excavation_rate_analysis">'[4]Data-Works (Final)'!#REF!</definedName>
    <definedName name="Excel_BuiltIn_Print_Area_3" localSheetId="3">#REF!</definedName>
    <definedName name="Excel_BuiltIn_Print_Area_3">#REF!</definedName>
    <definedName name="Hello" localSheetId="3">#REF!</definedName>
    <definedName name="Hello">#REF!</definedName>
    <definedName name="hidecolumns" localSheetId="1">#REF!,#REF!,#REF!,#REF!,#REF!,#REF!,#REF!,#REF!,#REF!,#REF!,#REF!,#REF!,#REF!,#REF!,#REF!,#REF!,#REF!,#REF!,#REF!</definedName>
    <definedName name="hidecolumns" localSheetId="3">#REF!,#REF!,#REF!,#REF!,#REF!,#REF!,#REF!,#REF!,#REF!,#REF!,#REF!,#REF!,#REF!,#REF!,#REF!,#REF!,#REF!,#REF!,#REF!</definedName>
    <definedName name="hidecolumns" localSheetId="2">#REF!,#REF!,#REF!,#REF!,#REF!,#REF!,#REF!,#REF!,#REF!,#REF!,#REF!,#REF!,#REF!,#REF!,#REF!,#REF!,#REF!,#REF!,#REF!</definedName>
    <definedName name="hidecolumns">#REF!,#REF!,#REF!,#REF!,#REF!,#REF!,#REF!,#REF!,#REF!,#REF!,#REF!,#REF!,#REF!,#REF!,#REF!,#REF!,#REF!,#REF!,#REF!</definedName>
    <definedName name="hidecolumns2" localSheetId="1">#REF!,#REF!,#REF!,#REF!,#REF!,#REF!,#REF!,#REF!,#REF!,#REF!,#REF!,#REF!,#REF!,#REF!,#REF!,#REF!,#REF!,#REF!</definedName>
    <definedName name="hidecolumns2" localSheetId="3">#REF!,#REF!,#REF!,#REF!,#REF!,#REF!,#REF!,#REF!,#REF!,#REF!,#REF!,#REF!,#REF!,#REF!,#REF!,#REF!,#REF!,#REF!</definedName>
    <definedName name="hidecolumns2" localSheetId="2">#REF!,#REF!,#REF!,#REF!,#REF!,#REF!,#REF!,#REF!,#REF!,#REF!,#REF!,#REF!,#REF!,#REF!,#REF!,#REF!,#REF!,#REF!</definedName>
    <definedName name="hidecolumns2">#REF!,#REF!,#REF!,#REF!,#REF!,#REF!,#REF!,#REF!,#REF!,#REF!,#REF!,#REF!,#REF!,#REF!,#REF!,#REF!,#REF!,#REF!</definedName>
    <definedName name="HTML_CodePage" hidden="1">1252</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akf" localSheetId="3">#REF!</definedName>
    <definedName name="jakf">#REF!</definedName>
    <definedName name="jj" localSheetId="3">#REF!</definedName>
    <definedName name="jj">#REF!</definedName>
    <definedName name="KEY" localSheetId="3">#REF!</definedName>
    <definedName name="KEY">#REF!</definedName>
    <definedName name="L_GL" localSheetId="1">#REF!</definedName>
    <definedName name="L_GL" localSheetId="3">#REF!</definedName>
    <definedName name="L_GL" localSheetId="2">#REF!</definedName>
    <definedName name="L_GL">#REF!</definedName>
    <definedName name="laying1000" localSheetId="1">#REF!</definedName>
    <definedName name="laying1000" localSheetId="3">#REF!</definedName>
    <definedName name="laying1000" localSheetId="2">#REF!</definedName>
    <definedName name="laying1000">#REF!</definedName>
    <definedName name="laying1100" localSheetId="1">#REF!</definedName>
    <definedName name="laying1100" localSheetId="3">#REF!</definedName>
    <definedName name="laying1100" localSheetId="2">#REF!</definedName>
    <definedName name="laying1100">#REF!</definedName>
    <definedName name="laying1200" localSheetId="1">#REF!</definedName>
    <definedName name="laying1200" localSheetId="3">#REF!</definedName>
    <definedName name="laying1200" localSheetId="2">#REF!</definedName>
    <definedName name="laying1200">#REF!</definedName>
    <definedName name="laying300" localSheetId="1">#REF!</definedName>
    <definedName name="laying300" localSheetId="3">#REF!</definedName>
    <definedName name="laying300" localSheetId="2">#REF!</definedName>
    <definedName name="laying300">#REF!</definedName>
    <definedName name="laying350" localSheetId="1">#REF!</definedName>
    <definedName name="laying350" localSheetId="3">#REF!</definedName>
    <definedName name="laying350" localSheetId="2">#REF!</definedName>
    <definedName name="laying350">#REF!</definedName>
    <definedName name="laying400" localSheetId="1">#REF!</definedName>
    <definedName name="laying400" localSheetId="3">#REF!</definedName>
    <definedName name="laying400" localSheetId="2">#REF!</definedName>
    <definedName name="laying400">#REF!</definedName>
    <definedName name="laying450" localSheetId="1">#REF!</definedName>
    <definedName name="laying450" localSheetId="3">#REF!</definedName>
    <definedName name="laying450" localSheetId="2">#REF!</definedName>
    <definedName name="laying450">#REF!</definedName>
    <definedName name="laying500" localSheetId="1">#REF!</definedName>
    <definedName name="laying500" localSheetId="3">#REF!</definedName>
    <definedName name="laying500" localSheetId="2">#REF!</definedName>
    <definedName name="laying500">#REF!</definedName>
    <definedName name="laying600" localSheetId="1">#REF!</definedName>
    <definedName name="laying600" localSheetId="3">#REF!</definedName>
    <definedName name="laying600" localSheetId="2">#REF!</definedName>
    <definedName name="laying600">#REF!</definedName>
    <definedName name="laying700" localSheetId="1">#REF!</definedName>
    <definedName name="laying700" localSheetId="3">#REF!</definedName>
    <definedName name="laying700" localSheetId="2">#REF!</definedName>
    <definedName name="laying700">#REF!</definedName>
    <definedName name="laying800" localSheetId="1">#REF!</definedName>
    <definedName name="laying800" localSheetId="3">#REF!</definedName>
    <definedName name="laying800" localSheetId="2">#REF!</definedName>
    <definedName name="laying800">#REF!</definedName>
    <definedName name="laying900" localSheetId="1">#REF!</definedName>
    <definedName name="laying900" localSheetId="3">#REF!</definedName>
    <definedName name="laying900" localSheetId="2">#REF!</definedName>
    <definedName name="laying900">#REF!</definedName>
    <definedName name="Lead_statement" localSheetId="3">'[5]Lead (Final)'!#REF!</definedName>
    <definedName name="Lead_statement">'[5]Lead (Final)'!#REF!</definedName>
    <definedName name="length">'[2]SewerCAD Pipe Data-Actual 2040'!$C$11:$C$69</definedName>
    <definedName name="level" localSheetId="1">#REF!</definedName>
    <definedName name="level" localSheetId="3">#REF!</definedName>
    <definedName name="level" localSheetId="2">#REF!</definedName>
    <definedName name="level">#REF!</definedName>
    <definedName name="LOOP" localSheetId="3">#REF!</definedName>
    <definedName name="LOOP">#REF!</definedName>
    <definedName name="ManholeTable">'[2]SewerCAD MH Data'!$A$10:$D$70</definedName>
    <definedName name="MENU" localSheetId="3">#REF!</definedName>
    <definedName name="MENU">#REF!</definedName>
    <definedName name="n_value">'[2]Design 2040 Design Flows-(1)'!$E$5</definedName>
    <definedName name="NP2__P1__P2_P3" localSheetId="1">#REF!</definedName>
    <definedName name="NP2__P1__P2_P3" localSheetId="3">#REF!</definedName>
    <definedName name="NP2__P1__P2_P3" localSheetId="2">#REF!</definedName>
    <definedName name="NP2__P1__P2_P3">#REF!</definedName>
    <definedName name="pipe100" localSheetId="1">#REF!</definedName>
    <definedName name="pipe100" localSheetId="3">#REF!</definedName>
    <definedName name="pipe100" localSheetId="2">#REF!</definedName>
    <definedName name="pipe100">#REF!</definedName>
    <definedName name="pipe1000" localSheetId="1">#REF!</definedName>
    <definedName name="pipe1000" localSheetId="3">#REF!</definedName>
    <definedName name="pipe1000" localSheetId="2">#REF!</definedName>
    <definedName name="pipe1000">#REF!</definedName>
    <definedName name="pipe1100" localSheetId="1">#REF!</definedName>
    <definedName name="pipe1100" localSheetId="3">#REF!</definedName>
    <definedName name="pipe1100" localSheetId="2">#REF!</definedName>
    <definedName name="pipe1100">#REF!</definedName>
    <definedName name="pipe1200" localSheetId="1">#REF!</definedName>
    <definedName name="pipe1200" localSheetId="3">#REF!</definedName>
    <definedName name="pipe1200" localSheetId="2">#REF!</definedName>
    <definedName name="pipe1200">#REF!</definedName>
    <definedName name="pipe1400" localSheetId="1">#REF!</definedName>
    <definedName name="pipe1400" localSheetId="3">#REF!</definedName>
    <definedName name="pipe1400" localSheetId="2">#REF!</definedName>
    <definedName name="pipe1400">#REF!</definedName>
    <definedName name="pipe300" localSheetId="1">#REF!</definedName>
    <definedName name="pipe300" localSheetId="3">#REF!</definedName>
    <definedName name="pipe300" localSheetId="2">#REF!</definedName>
    <definedName name="pipe300">#REF!</definedName>
    <definedName name="pipe350" localSheetId="1">#REF!</definedName>
    <definedName name="pipe350" localSheetId="3">#REF!</definedName>
    <definedName name="pipe350" localSheetId="2">#REF!</definedName>
    <definedName name="pipe350">#REF!</definedName>
    <definedName name="pipe400" localSheetId="1">#REF!</definedName>
    <definedName name="pipe400" localSheetId="3">#REF!</definedName>
    <definedName name="pipe400" localSheetId="2">#REF!</definedName>
    <definedName name="pipe400">#REF!</definedName>
    <definedName name="pipe450" localSheetId="1">#REF!</definedName>
    <definedName name="pipe450" localSheetId="3">#REF!</definedName>
    <definedName name="pipe450" localSheetId="2">#REF!</definedName>
    <definedName name="pipe450">#REF!</definedName>
    <definedName name="pipe500" localSheetId="1">#REF!</definedName>
    <definedName name="pipe500" localSheetId="3">#REF!</definedName>
    <definedName name="pipe500" localSheetId="2">#REF!</definedName>
    <definedName name="pipe500">#REF!</definedName>
    <definedName name="pipe600" localSheetId="1">#REF!</definedName>
    <definedName name="pipe600" localSheetId="3">#REF!</definedName>
    <definedName name="pipe600" localSheetId="2">#REF!</definedName>
    <definedName name="pipe600">#REF!</definedName>
    <definedName name="pipe700" localSheetId="1">#REF!</definedName>
    <definedName name="pipe700" localSheetId="3">#REF!</definedName>
    <definedName name="pipe700" localSheetId="2">#REF!</definedName>
    <definedName name="pipe700">#REF!</definedName>
    <definedName name="pipe800" localSheetId="1">#REF!</definedName>
    <definedName name="pipe800" localSheetId="3">#REF!</definedName>
    <definedName name="pipe800" localSheetId="2">#REF!</definedName>
    <definedName name="pipe800">#REF!</definedName>
    <definedName name="pipe900" localSheetId="1">#REF!</definedName>
    <definedName name="pipe900" localSheetId="3">#REF!</definedName>
    <definedName name="pipe900" localSheetId="2">#REF!</definedName>
    <definedName name="pipe900">#REF!</definedName>
    <definedName name="pipes">'[2]SewerCAD Pipe Data-Actual 2040'!$A$11:$A$69</definedName>
    <definedName name="PipesNew">'[2]SewerCAD Pipe Data-Actual 2040'!$A$11:$A$69</definedName>
    <definedName name="PM_AirCompressor_210cfm">'[6]Plant &amp;  Machinery'!$G$4</definedName>
    <definedName name="PM_ConcreteMixer">'[6]Plant &amp;  Machinery'!$G$11</definedName>
    <definedName name="PM_JointCuttingMachine">'[6]Plant &amp;  Machinery'!$G$23</definedName>
    <definedName name="PM_NeedleVibrator">'[6]Plant &amp;  Machinery'!$G$27</definedName>
    <definedName name="PM_PlateVibrator">'[6]Plant &amp;  Machinery'!$G$30</definedName>
    <definedName name="PM_ScreedVibrator">'[6]Plant &amp;  Machinery'!$G$31</definedName>
    <definedName name="PM_WaterTanker_6kl">'[6]Plant &amp;  Machinery'!$G$53</definedName>
    <definedName name="_xlnm.Print_Area" localSheetId="3">'4.2-Abst.-RWR'!$A$1:$E$86</definedName>
    <definedName name="_xlnm.Print_Area" localSheetId="2">'BOQ.-WSP Foakaidhoo'!$A$1:$G$439</definedName>
    <definedName name="_xlnm.Print_Area">#REF!</definedName>
    <definedName name="PRINT_AREA_MI" localSheetId="1">#REF!</definedName>
    <definedName name="PRINT_AREA_MI" localSheetId="3">#REF!</definedName>
    <definedName name="PRINT_AREA_MI" localSheetId="2">#REF!</definedName>
    <definedName name="PRINT_AREA_MI">#REF!</definedName>
    <definedName name="_xlnm.Print_Titles" localSheetId="1">'1.1-Valve Specials'!$1:$5</definedName>
    <definedName name="_xlnm.Print_Titles" localSheetId="2">'BOQ.-WSP Foakaidhoo'!$1:$3</definedName>
    <definedName name="_xlnm.Print_Titles">#REF!</definedName>
    <definedName name="PRINT_TITLES_MI" localSheetId="1">#REF!</definedName>
    <definedName name="PRINT_TITLES_MI" localSheetId="3">#REF!</definedName>
    <definedName name="PRINT_TITLES_MI" localSheetId="2">#REF!</definedName>
    <definedName name="PRINT_TITLES_MI">#REF!</definedName>
    <definedName name="Raj" hidden="1">{"'Sheet1'!$A$4386:$N$4591"}</definedName>
    <definedName name="RCC_pipE_cost" localSheetId="1">#REF!</definedName>
    <definedName name="RCC_pipE_cost" localSheetId="3">#REF!</definedName>
    <definedName name="RCC_pipE_cost" localSheetId="2">#REF!</definedName>
    <definedName name="RCC_pipE_cost">#REF!</definedName>
    <definedName name="Refurbishing" localSheetId="1">#REF!</definedName>
    <definedName name="Refurbishing" localSheetId="3">#REF!</definedName>
    <definedName name="Refurbishing" localSheetId="2">#REF!</definedName>
    <definedName name="Refurbishing">#REF!</definedName>
    <definedName name="rubberring1000" localSheetId="1">#REF!</definedName>
    <definedName name="rubberring1000" localSheetId="3">#REF!</definedName>
    <definedName name="rubberring1000" localSheetId="2">#REF!</definedName>
    <definedName name="rubberring1000">#REF!</definedName>
    <definedName name="rubberring1100" localSheetId="1">#REF!</definedName>
    <definedName name="rubberring1100" localSheetId="3">#REF!</definedName>
    <definedName name="rubberring1100" localSheetId="2">#REF!</definedName>
    <definedName name="rubberring1100">#REF!</definedName>
    <definedName name="rubberring1200" localSheetId="1">#REF!</definedName>
    <definedName name="rubberring1200" localSheetId="3">#REF!</definedName>
    <definedName name="rubberring1200" localSheetId="2">#REF!</definedName>
    <definedName name="rubberring1200">#REF!</definedName>
    <definedName name="rubberring300" localSheetId="1">#REF!</definedName>
    <definedName name="rubberring300" localSheetId="3">#REF!</definedName>
    <definedName name="rubberring300" localSheetId="2">#REF!</definedName>
    <definedName name="rubberring300">#REF!</definedName>
    <definedName name="rubberring350" localSheetId="1">#REF!</definedName>
    <definedName name="rubberring350" localSheetId="3">#REF!</definedName>
    <definedName name="rubberring350" localSheetId="2">#REF!</definedName>
    <definedName name="rubberring350">#REF!</definedName>
    <definedName name="rubberring400" localSheetId="1">#REF!</definedName>
    <definedName name="rubberring400" localSheetId="3">#REF!</definedName>
    <definedName name="rubberring400" localSheetId="2">#REF!</definedName>
    <definedName name="rubberring400">#REF!</definedName>
    <definedName name="rubberring450" localSheetId="1">#REF!</definedName>
    <definedName name="rubberring450" localSheetId="3">#REF!</definedName>
    <definedName name="rubberring450" localSheetId="2">#REF!</definedName>
    <definedName name="rubberring450">#REF!</definedName>
    <definedName name="rubberring500" localSheetId="1">#REF!</definedName>
    <definedName name="rubberring500" localSheetId="3">#REF!</definedName>
    <definedName name="rubberring500" localSheetId="2">#REF!</definedName>
    <definedName name="rubberring500">#REF!</definedName>
    <definedName name="rubberring600" localSheetId="1">#REF!</definedName>
    <definedName name="rubberring600" localSheetId="3">#REF!</definedName>
    <definedName name="rubberring600" localSheetId="2">#REF!</definedName>
    <definedName name="rubberring600">#REF!</definedName>
    <definedName name="rubberring700" localSheetId="1">#REF!</definedName>
    <definedName name="rubberring700" localSheetId="3">#REF!</definedName>
    <definedName name="rubberring700" localSheetId="2">#REF!</definedName>
    <definedName name="rubberring700">#REF!</definedName>
    <definedName name="rubberring800" localSheetId="1">#REF!</definedName>
    <definedName name="rubberring800" localSheetId="3">#REF!</definedName>
    <definedName name="rubberring800" localSheetId="2">#REF!</definedName>
    <definedName name="rubberring800">#REF!</definedName>
    <definedName name="rubberring900" localSheetId="1">#REF!</definedName>
    <definedName name="rubberring900" localSheetId="3">#REF!</definedName>
    <definedName name="rubberring900" localSheetId="2">#REF!</definedName>
    <definedName name="rubberring900">#REF!</definedName>
    <definedName name="sewercad" localSheetId="1">#REF!</definedName>
    <definedName name="sewercad" localSheetId="3">#REF!</definedName>
    <definedName name="sewercad" localSheetId="2">#REF!</definedName>
    <definedName name="sewercad">#REF!</definedName>
    <definedName name="srno1" localSheetId="1">#REF!</definedName>
    <definedName name="srno1" localSheetId="3">#REF!</definedName>
    <definedName name="srno1" localSheetId="2">#REF!</definedName>
    <definedName name="srno1">#REF!</definedName>
    <definedName name="srno10a" localSheetId="1">#REF!</definedName>
    <definedName name="srno10a" localSheetId="3">#REF!</definedName>
    <definedName name="srno10a" localSheetId="2">#REF!</definedName>
    <definedName name="srno10a">#REF!</definedName>
    <definedName name="srno10b" localSheetId="1">#REF!</definedName>
    <definedName name="srno10b" localSheetId="3">#REF!</definedName>
    <definedName name="srno10b" localSheetId="2">#REF!</definedName>
    <definedName name="srno10b">#REF!</definedName>
    <definedName name="srno11a" localSheetId="1">#REF!</definedName>
    <definedName name="srno11a" localSheetId="3">#REF!</definedName>
    <definedName name="srno11a" localSheetId="2">#REF!</definedName>
    <definedName name="srno11a">#REF!</definedName>
    <definedName name="srno11b" localSheetId="1">#REF!</definedName>
    <definedName name="srno11b" localSheetId="3">#REF!</definedName>
    <definedName name="srno11b" localSheetId="2">#REF!</definedName>
    <definedName name="srno11b">#REF!</definedName>
    <definedName name="srno12a" localSheetId="1">#REF!</definedName>
    <definedName name="srno12a" localSheetId="3">#REF!</definedName>
    <definedName name="srno12a" localSheetId="2">#REF!</definedName>
    <definedName name="srno12a">#REF!</definedName>
    <definedName name="srno12b" localSheetId="1">#REF!</definedName>
    <definedName name="srno12b" localSheetId="3">#REF!</definedName>
    <definedName name="srno12b" localSheetId="2">#REF!</definedName>
    <definedName name="srno12b">#REF!</definedName>
    <definedName name="srno13_300_01" localSheetId="1">#REF!</definedName>
    <definedName name="srno13_300_01" localSheetId="3">#REF!</definedName>
    <definedName name="srno13_300_01" localSheetId="2">#REF!</definedName>
    <definedName name="srno13_300_01">#REF!</definedName>
    <definedName name="srno13_300_06" localSheetId="1">#REF!</definedName>
    <definedName name="srno13_300_06" localSheetId="3">#REF!</definedName>
    <definedName name="srno13_300_06" localSheetId="2">#REF!</definedName>
    <definedName name="srno13_300_06">#REF!</definedName>
    <definedName name="srno13_500_01" localSheetId="1">#REF!</definedName>
    <definedName name="srno13_500_01" localSheetId="3">#REF!</definedName>
    <definedName name="srno13_500_01" localSheetId="2">#REF!</definedName>
    <definedName name="srno13_500_01">#REF!</definedName>
    <definedName name="srno13_500_06" localSheetId="1">#REF!</definedName>
    <definedName name="srno13_500_06" localSheetId="3">#REF!</definedName>
    <definedName name="srno13_500_06" localSheetId="2">#REF!</definedName>
    <definedName name="srno13_500_06">#REF!</definedName>
    <definedName name="srno13_900_01" localSheetId="1">#REF!</definedName>
    <definedName name="srno13_900_01" localSheetId="3">#REF!</definedName>
    <definedName name="srno13_900_01" localSheetId="2">#REF!</definedName>
    <definedName name="srno13_900_01">#REF!</definedName>
    <definedName name="srno13_900_06" localSheetId="1">#REF!</definedName>
    <definedName name="srno13_900_06" localSheetId="3">#REF!</definedName>
    <definedName name="srno13_900_06" localSheetId="2">#REF!</definedName>
    <definedName name="srno13_900_06">#REF!</definedName>
    <definedName name="srno14" localSheetId="1">#REF!</definedName>
    <definedName name="srno14" localSheetId="3">#REF!</definedName>
    <definedName name="srno14" localSheetId="2">#REF!</definedName>
    <definedName name="srno14">#REF!</definedName>
    <definedName name="srno15" localSheetId="1">#REF!</definedName>
    <definedName name="srno15" localSheetId="3">#REF!</definedName>
    <definedName name="srno15" localSheetId="2">#REF!</definedName>
    <definedName name="srno15">#REF!</definedName>
    <definedName name="srno16" localSheetId="1">#REF!</definedName>
    <definedName name="srno16" localSheetId="3">#REF!</definedName>
    <definedName name="srno16" localSheetId="2">#REF!</definedName>
    <definedName name="srno16">#REF!</definedName>
    <definedName name="srno17" localSheetId="1">#REF!</definedName>
    <definedName name="srno17" localSheetId="3">#REF!</definedName>
    <definedName name="srno17" localSheetId="2">#REF!</definedName>
    <definedName name="srno17">#REF!</definedName>
    <definedName name="srno18" localSheetId="1">#REF!</definedName>
    <definedName name="srno18" localSheetId="3">#REF!</definedName>
    <definedName name="srno18" localSheetId="2">#REF!</definedName>
    <definedName name="srno18">#REF!</definedName>
    <definedName name="srno19" localSheetId="1">#REF!</definedName>
    <definedName name="srno19" localSheetId="3">#REF!</definedName>
    <definedName name="srno19" localSheetId="2">#REF!</definedName>
    <definedName name="srno19">#REF!</definedName>
    <definedName name="srno2" localSheetId="1">#REF!</definedName>
    <definedName name="srno2" localSheetId="3">#REF!</definedName>
    <definedName name="srno2" localSheetId="2">#REF!</definedName>
    <definedName name="srno2">#REF!</definedName>
    <definedName name="srno20" localSheetId="1">#REF!</definedName>
    <definedName name="srno20" localSheetId="3">#REF!</definedName>
    <definedName name="srno20" localSheetId="2">#REF!</definedName>
    <definedName name="srno20">#REF!</definedName>
    <definedName name="srno21" localSheetId="1">#REF!</definedName>
    <definedName name="srno21" localSheetId="3">#REF!</definedName>
    <definedName name="srno21" localSheetId="2">#REF!</definedName>
    <definedName name="srno21">#REF!</definedName>
    <definedName name="srno22" localSheetId="1">#REF!</definedName>
    <definedName name="srno22" localSheetId="3">#REF!</definedName>
    <definedName name="srno22" localSheetId="2">#REF!</definedName>
    <definedName name="srno22">#REF!</definedName>
    <definedName name="srno23" localSheetId="1">#REF!</definedName>
    <definedName name="srno23" localSheetId="3">#REF!</definedName>
    <definedName name="srno23" localSheetId="2">#REF!</definedName>
    <definedName name="srno23">#REF!</definedName>
    <definedName name="srno24" localSheetId="1">#REF!</definedName>
    <definedName name="srno24" localSheetId="3">#REF!</definedName>
    <definedName name="srno24" localSheetId="2">#REF!</definedName>
    <definedName name="srno24">#REF!</definedName>
    <definedName name="srno25" localSheetId="1">#REF!</definedName>
    <definedName name="srno25" localSheetId="3">#REF!</definedName>
    <definedName name="srno25" localSheetId="2">#REF!</definedName>
    <definedName name="srno25">#REF!</definedName>
    <definedName name="srno26" localSheetId="1">#REF!</definedName>
    <definedName name="srno26" localSheetId="3">#REF!</definedName>
    <definedName name="srno26" localSheetId="2">#REF!</definedName>
    <definedName name="srno26">#REF!</definedName>
    <definedName name="srno27" localSheetId="1">#REF!</definedName>
    <definedName name="srno27" localSheetId="3">#REF!</definedName>
    <definedName name="srno27" localSheetId="2">#REF!</definedName>
    <definedName name="srno27">#REF!</definedName>
    <definedName name="srno28" localSheetId="1">#REF!</definedName>
    <definedName name="srno28" localSheetId="3">#REF!</definedName>
    <definedName name="srno28" localSheetId="2">#REF!</definedName>
    <definedName name="srno28">#REF!</definedName>
    <definedName name="srno29" localSheetId="1">#REF!</definedName>
    <definedName name="srno29" localSheetId="3">#REF!</definedName>
    <definedName name="srno29" localSheetId="2">#REF!</definedName>
    <definedName name="srno29">#REF!</definedName>
    <definedName name="srno3" localSheetId="1">#REF!</definedName>
    <definedName name="srno3" localSheetId="3">#REF!</definedName>
    <definedName name="srno3" localSheetId="2">#REF!</definedName>
    <definedName name="srno3">#REF!</definedName>
    <definedName name="srno30a" localSheetId="1">#REF!</definedName>
    <definedName name="srno30a" localSheetId="3">#REF!</definedName>
    <definedName name="srno30a" localSheetId="2">#REF!</definedName>
    <definedName name="srno30a">#REF!</definedName>
    <definedName name="srno30b" localSheetId="1">#REF!</definedName>
    <definedName name="srno30b" localSheetId="3">#REF!</definedName>
    <definedName name="srno30b" localSheetId="2">#REF!</definedName>
    <definedName name="srno30b">#REF!</definedName>
    <definedName name="srno30c" localSheetId="1">#REF!</definedName>
    <definedName name="srno30c" localSheetId="3">#REF!</definedName>
    <definedName name="srno30c" localSheetId="2">#REF!</definedName>
    <definedName name="srno30c">#REF!</definedName>
    <definedName name="srno4" localSheetId="1">#REF!</definedName>
    <definedName name="srno4" localSheetId="3">#REF!</definedName>
    <definedName name="srno4" localSheetId="2">#REF!</definedName>
    <definedName name="srno4">#REF!</definedName>
    <definedName name="srno5" localSheetId="1">#REF!</definedName>
    <definedName name="srno5" localSheetId="3">#REF!</definedName>
    <definedName name="srno5" localSheetId="2">#REF!</definedName>
    <definedName name="srno5">#REF!</definedName>
    <definedName name="srno6" localSheetId="1">#REF!</definedName>
    <definedName name="srno6" localSheetId="3">#REF!</definedName>
    <definedName name="srno6" localSheetId="2">#REF!</definedName>
    <definedName name="srno6">#REF!</definedName>
    <definedName name="TaxTV">10%</definedName>
    <definedName name="TaxXL">5%</definedName>
    <definedName name="thickness">[2]THK!$B$20:$I$49</definedName>
    <definedName name="total" localSheetId="1">#REF!</definedName>
    <definedName name="total" localSheetId="3">#REF!</definedName>
    <definedName name="total" localSheetId="2">#REF!</definedName>
    <definedName name="total">#REF!</definedName>
    <definedName name="x" localSheetId="3">#REF!</definedName>
    <definedName name="x">#REF!</definedName>
    <definedName name="xxx">'[7]Data-Works (Final)'!$A$698:$R$788</definedName>
  </definedNames>
  <calcPr calcId="162913" concurrentCalc="0"/>
</workbook>
</file>

<file path=xl/calcChain.xml><?xml version="1.0" encoding="utf-8"?>
<calcChain xmlns="http://schemas.openxmlformats.org/spreadsheetml/2006/main">
  <c r="O205" i="3" l="1"/>
  <c r="O204" i="3"/>
  <c r="O207" i="3"/>
  <c r="O186" i="3"/>
  <c r="O187" i="3"/>
  <c r="O188" i="3"/>
  <c r="O190" i="3"/>
  <c r="O183" i="3"/>
  <c r="O180" i="3"/>
  <c r="C24" i="25"/>
  <c r="B24" i="25"/>
  <c r="A24" i="25"/>
  <c r="C23" i="25"/>
  <c r="B23" i="25"/>
  <c r="A23" i="25"/>
  <c r="C22" i="25"/>
  <c r="B22" i="25"/>
  <c r="A22" i="25"/>
  <c r="C21" i="25"/>
  <c r="B21" i="25"/>
  <c r="A21" i="25"/>
  <c r="C20" i="25"/>
  <c r="B20" i="25"/>
  <c r="A20" i="25"/>
  <c r="C19" i="25"/>
  <c r="B19" i="25"/>
  <c r="A19" i="25"/>
  <c r="C18" i="25"/>
  <c r="B18" i="25"/>
  <c r="A18" i="25"/>
  <c r="C17" i="25"/>
  <c r="C16" i="25"/>
  <c r="C15" i="25"/>
  <c r="C14" i="25"/>
  <c r="C13" i="25"/>
  <c r="C12" i="25"/>
  <c r="C11" i="25"/>
  <c r="C10" i="25"/>
  <c r="C9" i="25"/>
  <c r="C8" i="25"/>
  <c r="C7" i="25"/>
  <c r="C6" i="25"/>
  <c r="B17" i="25"/>
  <c r="A17" i="25"/>
  <c r="B16" i="25"/>
  <c r="A16" i="25"/>
  <c r="B15" i="25"/>
  <c r="A15" i="25"/>
  <c r="B14" i="25"/>
  <c r="A14" i="25"/>
  <c r="B13" i="25"/>
  <c r="A13" i="25"/>
  <c r="B12" i="25"/>
  <c r="A12" i="25"/>
  <c r="B11" i="25"/>
  <c r="A11" i="25"/>
  <c r="B10" i="25"/>
  <c r="A10" i="25"/>
  <c r="B9" i="25"/>
  <c r="A9" i="25"/>
  <c r="B8" i="25"/>
  <c r="A8" i="25"/>
  <c r="B7" i="25"/>
  <c r="A7" i="25"/>
  <c r="A6" i="25"/>
  <c r="B6" i="25"/>
  <c r="C25" i="25"/>
  <c r="G25" i="9"/>
  <c r="F25" i="9"/>
  <c r="E25" i="9"/>
  <c r="D25" i="9"/>
  <c r="C25" i="9"/>
  <c r="Q21" i="9"/>
  <c r="P21" i="9"/>
  <c r="O21" i="9"/>
  <c r="N21" i="9"/>
  <c r="M21" i="9"/>
  <c r="L21" i="9"/>
  <c r="K21" i="9"/>
  <c r="J21" i="9"/>
  <c r="I21" i="9"/>
  <c r="H21" i="9"/>
  <c r="Q20" i="9"/>
  <c r="P20" i="9"/>
  <c r="O20" i="9"/>
  <c r="N20" i="9"/>
  <c r="M20" i="9"/>
  <c r="L20" i="9"/>
  <c r="K20" i="9"/>
  <c r="J20" i="9"/>
  <c r="I20" i="9"/>
  <c r="H20" i="9"/>
  <c r="G21" i="9"/>
  <c r="F21" i="9"/>
  <c r="E21" i="9"/>
  <c r="D21" i="9"/>
  <c r="C21" i="9"/>
  <c r="G20" i="9"/>
  <c r="F20" i="9"/>
  <c r="E20" i="9"/>
  <c r="D20" i="9"/>
  <c r="C20" i="9"/>
  <c r="G9" i="9"/>
  <c r="F9" i="9"/>
  <c r="D26" i="22"/>
  <c r="D30" i="22"/>
  <c r="D78" i="22"/>
  <c r="D73" i="22"/>
  <c r="D74" i="22"/>
  <c r="D80" i="22"/>
  <c r="D38" i="22"/>
  <c r="D83" i="22"/>
  <c r="D41" i="22"/>
  <c r="D76" i="22"/>
  <c r="D61" i="22"/>
  <c r="D79" i="22"/>
  <c r="D62" i="22"/>
  <c r="D64" i="22"/>
  <c r="D81" i="22"/>
  <c r="D86" i="22"/>
  <c r="D55" i="22"/>
  <c r="D70" i="22"/>
  <c r="D85" i="22"/>
  <c r="D60" i="22"/>
  <c r="D66" i="22"/>
  <c r="D84" i="22"/>
  <c r="D43" i="22"/>
  <c r="D58" i="22"/>
  <c r="D68" i="22"/>
  <c r="D82" i="22"/>
  <c r="D29" i="22"/>
  <c r="D65" i="22"/>
  <c r="D28" i="22"/>
  <c r="D57" i="22"/>
  <c r="D77" i="22"/>
  <c r="D69" i="22"/>
  <c r="D42" i="22"/>
  <c r="D48" i="22"/>
  <c r="D52" i="22"/>
  <c r="D47" i="22"/>
  <c r="D51" i="22"/>
  <c r="D50" i="22"/>
  <c r="D46" i="22"/>
  <c r="D22" i="22"/>
  <c r="D19" i="22"/>
  <c r="D31" i="22"/>
  <c r="D27" i="22"/>
  <c r="D36" i="22"/>
  <c r="D33" i="22"/>
  <c r="D20" i="22"/>
  <c r="D23" i="22"/>
  <c r="E9" i="9"/>
  <c r="C9" i="9"/>
  <c r="D9" i="9"/>
  <c r="C11" i="9"/>
  <c r="C10" i="9"/>
  <c r="F27" i="9"/>
  <c r="E27" i="9"/>
  <c r="D27" i="9"/>
  <c r="C27" i="9"/>
  <c r="F26" i="9"/>
  <c r="E26" i="9"/>
  <c r="D26" i="9"/>
  <c r="C26" i="9"/>
  <c r="H26" i="9"/>
  <c r="Q11" i="9"/>
  <c r="P11" i="9"/>
  <c r="O11" i="9"/>
  <c r="N11" i="9"/>
  <c r="M11" i="9"/>
  <c r="L11" i="9"/>
  <c r="K11" i="9"/>
  <c r="J11" i="9"/>
  <c r="I11" i="9"/>
  <c r="H11" i="9"/>
  <c r="Q10" i="9"/>
  <c r="P10" i="9"/>
  <c r="O10" i="9"/>
  <c r="N10" i="9"/>
  <c r="M10" i="9"/>
  <c r="L10" i="9"/>
  <c r="K10" i="9"/>
  <c r="J10" i="9"/>
  <c r="I10" i="9"/>
  <c r="H10" i="9"/>
  <c r="R22" i="9"/>
  <c r="G26" i="9"/>
  <c r="H27" i="9"/>
  <c r="G27" i="9"/>
  <c r="R7" i="9"/>
  <c r="F11" i="9"/>
  <c r="F10" i="9"/>
  <c r="D10" i="9"/>
  <c r="D11" i="9"/>
  <c r="G40" i="9"/>
  <c r="G38" i="9"/>
  <c r="G37" i="9"/>
  <c r="Q15" i="9"/>
  <c r="Q16" i="9"/>
  <c r="G51" i="9"/>
  <c r="P15" i="9"/>
  <c r="P16" i="9"/>
  <c r="G50" i="9"/>
  <c r="J16" i="9"/>
  <c r="G44" i="9"/>
  <c r="J15" i="9"/>
  <c r="I15" i="9"/>
  <c r="I16" i="9"/>
  <c r="G43" i="9"/>
  <c r="E11" i="9"/>
  <c r="E10" i="9"/>
  <c r="G11" i="9"/>
  <c r="G10" i="9"/>
  <c r="M15" i="9"/>
  <c r="M16" i="9"/>
  <c r="G47" i="9"/>
  <c r="L15" i="9"/>
  <c r="L16" i="9"/>
  <c r="G46" i="9"/>
  <c r="K16" i="9"/>
  <c r="G45" i="9"/>
  <c r="K15" i="9"/>
  <c r="O16" i="9"/>
  <c r="G49" i="9"/>
  <c r="O15" i="9"/>
  <c r="H15" i="9"/>
  <c r="R12" i="9"/>
  <c r="H16" i="9"/>
  <c r="G42" i="9"/>
  <c r="N16" i="9"/>
  <c r="G48" i="9"/>
  <c r="N15" i="9"/>
  <c r="G32" i="9"/>
  <c r="G41" i="9"/>
  <c r="G39" i="9"/>
  <c r="G33" i="9"/>
  <c r="D25" i="22"/>
  <c r="D16" i="22"/>
  <c r="D12" i="22"/>
  <c r="D8" i="22"/>
  <c r="D14" i="22"/>
</calcChain>
</file>

<file path=xl/sharedStrings.xml><?xml version="1.0" encoding="utf-8"?>
<sst xmlns="http://schemas.openxmlformats.org/spreadsheetml/2006/main" count="1524" uniqueCount="726">
  <si>
    <t>S. No.</t>
  </si>
  <si>
    <t>Nos.</t>
  </si>
  <si>
    <t>Unit</t>
  </si>
  <si>
    <t>Quantity</t>
  </si>
  <si>
    <t>cum</t>
  </si>
  <si>
    <t>3</t>
  </si>
  <si>
    <t>3.1</t>
  </si>
  <si>
    <t>3.2</t>
  </si>
  <si>
    <t>4</t>
  </si>
  <si>
    <t>sqm</t>
  </si>
  <si>
    <t>BARRICADING</t>
  </si>
  <si>
    <t>m</t>
  </si>
  <si>
    <t>6</t>
  </si>
  <si>
    <t>6.1</t>
  </si>
  <si>
    <t>200 mm</t>
  </si>
  <si>
    <t>250 mm</t>
  </si>
  <si>
    <t>500 mm</t>
  </si>
  <si>
    <t>7</t>
  </si>
  <si>
    <t>7.1</t>
  </si>
  <si>
    <t>No.</t>
  </si>
  <si>
    <t>7.2</t>
  </si>
  <si>
    <t>8</t>
  </si>
  <si>
    <t>8.1</t>
  </si>
  <si>
    <t>8.2</t>
  </si>
  <si>
    <t>Qtl</t>
  </si>
  <si>
    <t>10.1</t>
  </si>
  <si>
    <t>11</t>
  </si>
  <si>
    <t>Reference</t>
  </si>
  <si>
    <t>hectare</t>
  </si>
  <si>
    <t>2</t>
  </si>
  <si>
    <t>2.1</t>
  </si>
  <si>
    <t>5</t>
  </si>
  <si>
    <t>5.1</t>
  </si>
  <si>
    <t>5.2</t>
  </si>
  <si>
    <t>9</t>
  </si>
  <si>
    <t>9.1</t>
  </si>
  <si>
    <t>9.2</t>
  </si>
  <si>
    <t>10</t>
  </si>
  <si>
    <t>each</t>
  </si>
  <si>
    <t>Item No.</t>
  </si>
  <si>
    <t>Description</t>
  </si>
  <si>
    <t>Qty.</t>
  </si>
  <si>
    <t>1</t>
  </si>
  <si>
    <t>1.1</t>
  </si>
  <si>
    <t>1.1.1</t>
  </si>
  <si>
    <t>1.2</t>
  </si>
  <si>
    <t>FILLING OF SOIL WITH APPROVED EXCAVATED SOIL</t>
  </si>
  <si>
    <t>DISPOSAL OF SURPLUS EARTH</t>
  </si>
  <si>
    <t>Sqm</t>
  </si>
  <si>
    <t>RM</t>
  </si>
  <si>
    <t>All work up to plinth level</t>
  </si>
  <si>
    <t xml:space="preserve">All works above plinth level upto floor fifth level. </t>
  </si>
  <si>
    <t>set</t>
  </si>
  <si>
    <t>Job</t>
  </si>
  <si>
    <t xml:space="preserve">VALVES AND APPURTENANCES  </t>
  </si>
  <si>
    <t>Columns, Pillars, Piers, Abutments, Posts and Struts</t>
  </si>
  <si>
    <t>Sr. No.</t>
  </si>
  <si>
    <t>Dia</t>
  </si>
  <si>
    <t>Details of All Valves with Dia, Nos., K12 Specials, DI Pipe Length</t>
  </si>
  <si>
    <t>Discription</t>
  </si>
  <si>
    <t>Data</t>
  </si>
  <si>
    <t>Remarks</t>
  </si>
  <si>
    <t>Valve Dia (mm)</t>
  </si>
  <si>
    <t>No. of Valve</t>
  </si>
  <si>
    <t>K-12 (2 nos. Reducer) Specials Required for fixing the valve (QTL)</t>
  </si>
  <si>
    <t>Wt. of 2 nos. Reducer Taken from Jindal Brousher-Engineering Data-Pipe Fittings</t>
  </si>
  <si>
    <t>Length of D/F DI Pipes (K-9) (m)</t>
  </si>
  <si>
    <t>-</t>
  </si>
  <si>
    <t>Main /Pipe Diameter (mm)</t>
  </si>
  <si>
    <t>K-12 (01 no.Tee+2 no. Tail Piece+01 no. Reducer) Specials Required for fixing the valve (QTL)</t>
  </si>
  <si>
    <t>Wt. of (01 no.Tee+2 no. Tail Piece+01 no. Reducer) Taken from Jindal Brousher-Engineering Data-Pipe Fittings</t>
  </si>
  <si>
    <t>A</t>
  </si>
  <si>
    <t xml:space="preserve">Specials K - 12 </t>
  </si>
  <si>
    <t>B</t>
  </si>
  <si>
    <t>DI Pipe K - 9</t>
  </si>
  <si>
    <t>1.3</t>
  </si>
  <si>
    <t>4.1</t>
  </si>
  <si>
    <t>Miscellaneous Works</t>
  </si>
  <si>
    <t>CEMENT PLASTER</t>
  </si>
  <si>
    <t>Particulars</t>
  </si>
  <si>
    <t>Foundations, footings, bases of columns, etc. for mass concrete</t>
  </si>
  <si>
    <t>8.3</t>
  </si>
  <si>
    <t>Inner Side</t>
  </si>
  <si>
    <t xml:space="preserve">Thermo-Mechanically Treated bars (FE-500) </t>
  </si>
  <si>
    <t>EARTH WORK IN EXCAVATION</t>
  </si>
  <si>
    <t>63 mm</t>
  </si>
  <si>
    <t>75 mm</t>
  </si>
  <si>
    <t>160 mm</t>
  </si>
  <si>
    <t>180 mm</t>
  </si>
  <si>
    <t>SAND BEDDING WITH LOCAL SAND</t>
  </si>
  <si>
    <t>80 mm</t>
  </si>
  <si>
    <t>50 mm</t>
  </si>
  <si>
    <t>EARTHWORK IN EXCAVATION</t>
  </si>
  <si>
    <t>DISMANTLING JOINTS</t>
  </si>
  <si>
    <t>SLUICE VALVE</t>
  </si>
  <si>
    <t>8.4</t>
  </si>
  <si>
    <t>Weathering Protection for Roof Slab</t>
  </si>
  <si>
    <t>Cement Concrete tiles for plinth Protection</t>
  </si>
  <si>
    <t xml:space="preserve">Ventilation Pipe 100mm dia </t>
  </si>
  <si>
    <t>CI Manhole Cover MH1 600x600mm</t>
  </si>
  <si>
    <t>Cage Ladder Stainess Steel (Ladder Type I)</t>
  </si>
  <si>
    <t>Ladder Type II-1.00M Width</t>
  </si>
  <si>
    <t>Lightening Arrester</t>
  </si>
  <si>
    <t>4.2</t>
  </si>
  <si>
    <t>Excavation in Coral/Ordinary Soil</t>
  </si>
  <si>
    <r>
      <t>Walls (any thickness) including attached plasters Butteresses, plinth and string courses etc.</t>
    </r>
    <r>
      <rPr>
        <sz val="12"/>
        <color rgb="FFFF0000"/>
        <rFont val="Arial Narrow"/>
        <family val="2"/>
      </rPr>
      <t/>
    </r>
  </si>
  <si>
    <t xml:space="preserve">Quantity </t>
  </si>
  <si>
    <t>Water Supply Facilities in Ha. Kelaa, Maldives</t>
  </si>
  <si>
    <t>RAW WATER RESERVOIR</t>
  </si>
  <si>
    <t>ABSTRACT OF QUANTITY</t>
  </si>
  <si>
    <t>PLANE CEMENT CCONCRETE; M-15</t>
  </si>
  <si>
    <t xml:space="preserve">REINFORCED CEMENT CONCRETE- M30 </t>
  </si>
  <si>
    <t>2% taken for overall</t>
  </si>
  <si>
    <t>PAINTING WORKS</t>
  </si>
  <si>
    <t>EPOXY PAINT</t>
  </si>
  <si>
    <t>Outer Side walls</t>
  </si>
  <si>
    <t>DOUBLE FLANGED DI PIPES &amp; SPECIALS</t>
  </si>
  <si>
    <t>DOUBLE FLANGED SPECIALS</t>
  </si>
  <si>
    <t>DOUBLE FLANGED DI PIPES</t>
  </si>
  <si>
    <t>7.2.1</t>
  </si>
  <si>
    <t>7.2.2</t>
  </si>
  <si>
    <t>8.5</t>
  </si>
  <si>
    <t>CONSTRUCTION OF MASONRY CHAMBER</t>
  </si>
  <si>
    <t>SLUICE VALVES</t>
  </si>
  <si>
    <t>BUTTERFLY VALVES</t>
  </si>
  <si>
    <t>Sky Light 6mm glass; Rectangular shape 0.60*0.60 mm</t>
  </si>
  <si>
    <t>Disinfection &amp; washing</t>
  </si>
  <si>
    <t xml:space="preserve"> Ultrasonic level measuring sensor</t>
  </si>
  <si>
    <t>FLOW MEASUREMENT</t>
  </si>
  <si>
    <t xml:space="preserve">Water Tightness Test </t>
  </si>
  <si>
    <t xml:space="preserve">Electromagnetic Flow Meter </t>
  </si>
  <si>
    <t xml:space="preserve">Lintels, beams, plinth beams, girders, bressumers and cantilevers </t>
  </si>
  <si>
    <t>Suspended floors, roofs, landings, balconies and access platform</t>
  </si>
  <si>
    <t>Small surfaces such as cantilever ends, brackets and ends of steps, caps and bases to pilasters and columns.</t>
  </si>
  <si>
    <t>SCAFFOLDING SYSTEM</t>
  </si>
  <si>
    <t>FORM WORK (CENTERING, SHUTTERING &amp; SCAFFOLDING SYSTEM)</t>
  </si>
  <si>
    <t>5.3</t>
  </si>
  <si>
    <t>5.4</t>
  </si>
  <si>
    <t>5.5</t>
  </si>
  <si>
    <t>5.6</t>
  </si>
  <si>
    <t>5.8</t>
  </si>
  <si>
    <t>EXTERIOR PAINTING OF REQUIRED SHADE</t>
  </si>
  <si>
    <t>Inner Side (Qty. taken as inner cement plaster)</t>
  </si>
  <si>
    <t>7.1.1</t>
  </si>
  <si>
    <t>7.1.2</t>
  </si>
  <si>
    <t>7.1.3</t>
  </si>
  <si>
    <t>G.I. Steel Pipe Railing (RWR+Stair)</t>
  </si>
  <si>
    <t>10.8</t>
  </si>
  <si>
    <t>10.9</t>
  </si>
  <si>
    <t>10.10</t>
  </si>
  <si>
    <t>10.11</t>
  </si>
  <si>
    <t>MT</t>
  </si>
  <si>
    <t>Upto 300 mm</t>
  </si>
  <si>
    <t xml:space="preserve">Above 300 mm </t>
  </si>
  <si>
    <t>8.1.1</t>
  </si>
  <si>
    <t xml:space="preserve">Butterfly Valve </t>
  </si>
  <si>
    <t>SUMMARY OF SPECIALS &amp; PIPE/TAIL PIECE</t>
  </si>
  <si>
    <t>Double Flanged DI Pipe K-9</t>
  </si>
  <si>
    <t>63-100</t>
  </si>
  <si>
    <t>110-150</t>
  </si>
  <si>
    <t>160-200</t>
  </si>
  <si>
    <t>225-250</t>
  </si>
  <si>
    <t>280-300</t>
  </si>
  <si>
    <t>SCOUR VALVE</t>
  </si>
  <si>
    <t>AIR VALVE</t>
  </si>
  <si>
    <t>Amount</t>
  </si>
  <si>
    <t>Refilling pipeline trenches with selected available earth from trench excavation using mechanical vibration including watering, compaction of layers of 30cms, With all leads and lifts as per Specification &amp; drawing and as directed by the Engineer.</t>
  </si>
  <si>
    <t>Disposal of the remaining soil after the back filling from the available soil to the general garbage yard as approved by the engineer. Spreading the same uniformly as per Specification &amp; drawing and as directed by the Engineer.</t>
  </si>
  <si>
    <t>0 to 0.50 m</t>
  </si>
  <si>
    <t xml:space="preserve">From 0.50 m to 1.00 m </t>
  </si>
  <si>
    <t xml:space="preserve">From 1.00 m to 1.50 m </t>
  </si>
  <si>
    <t>Providing and Placing of granular non plastic sand filling for the sides of the pipe line and up to 100mm above the crown of the pipe including 150 mm bedding below the pipe as per Specification &amp; drawings and as directed by the Engineer.</t>
  </si>
  <si>
    <t>CONSTRUCTION OF CHAMBER FOR VALVES</t>
  </si>
  <si>
    <t>Earthwork excavation  including clearing vegetation, shoring, strutting, and ramming with selected earth for preparing the bed level, as per the specification and drawing, for Pipeline trenches.</t>
  </si>
  <si>
    <t xml:space="preserve">Disposal of the remaining soil after the back filling from the available soil to the general garbage yard as approved by the engineer. </t>
  </si>
  <si>
    <t>6.1.1</t>
  </si>
  <si>
    <t>6.1.2</t>
  </si>
  <si>
    <t>6.1.3</t>
  </si>
  <si>
    <t>6.1.4</t>
  </si>
  <si>
    <t>110 mm</t>
  </si>
  <si>
    <t>Clearing and grubbing road land including uprooting rank vegetation, grass, bushes, shrubs, saplings and trees girth up to 300 mm, removal of stumps of trees cut earlier and disposal of unserviceable materials and stacking of serviceable material to be used or auctioned, up to a lead of 1000 meters including removal and disposal of top organic soil not exceeding 150 mm in thickness.</t>
  </si>
  <si>
    <t>3.1.1</t>
  </si>
  <si>
    <t>3.1.2</t>
  </si>
  <si>
    <t>4.1.1</t>
  </si>
  <si>
    <t>9.1.1</t>
  </si>
  <si>
    <t>SUMMARY OF BOQ</t>
  </si>
  <si>
    <t>INDEX</t>
  </si>
  <si>
    <t>I</t>
  </si>
  <si>
    <t>II</t>
  </si>
  <si>
    <t>III</t>
  </si>
  <si>
    <t>IV</t>
  </si>
  <si>
    <t>V</t>
  </si>
  <si>
    <t>VI</t>
  </si>
  <si>
    <t>VII</t>
  </si>
  <si>
    <t xml:space="preserve">AMOUNT </t>
  </si>
  <si>
    <r>
      <t>Providing and laying of PCC 20/20 (20 N/mm</t>
    </r>
    <r>
      <rPr>
        <vertAlign val="superscript"/>
        <sz val="11"/>
        <rFont val="Tahoma"/>
        <family val="2"/>
      </rPr>
      <t>2</t>
    </r>
    <r>
      <rPr>
        <sz val="11"/>
        <rFont val="Tahoma"/>
        <family val="2"/>
      </rPr>
      <t>) grade using sulphate resistant cement for  foundation   as per Specification &amp; drawing and as directed by the Engineer</t>
    </r>
  </si>
  <si>
    <t>REINFORCED CEMENT CONCRETE</t>
  </si>
  <si>
    <t>Providing and laying RCC of grade C 35/20  including fabrication of high yield steel (fy = 415 MPa), as per Specification &amp; drawing and as directed by the Engineer</t>
  </si>
  <si>
    <t>For Civil Works</t>
  </si>
  <si>
    <t>8.1.1.1</t>
  </si>
  <si>
    <t>160 mm dia</t>
  </si>
  <si>
    <t>MISCELLANEOUS WORKS</t>
  </si>
  <si>
    <t>1.2.1</t>
  </si>
  <si>
    <t>1.3.1</t>
  </si>
  <si>
    <t>10.1.1</t>
  </si>
  <si>
    <t>10.1.2</t>
  </si>
  <si>
    <t xml:space="preserve">25 mm </t>
  </si>
  <si>
    <t>10.1.3</t>
  </si>
  <si>
    <t>10.1.4</t>
  </si>
  <si>
    <t>10.1.5</t>
  </si>
  <si>
    <t>For Tee's -1No.</t>
  </si>
  <si>
    <t>180 mm dia</t>
  </si>
  <si>
    <t>90º bend - 160 mm dia</t>
  </si>
  <si>
    <t>CONSTRUCTION OF THRUST BLOCKS</t>
  </si>
  <si>
    <t>90 mm Shoe, 2 Nos. for each house</t>
  </si>
  <si>
    <t>90 mm 87.5 degree Bend, 2 Nos. for each house</t>
  </si>
  <si>
    <t>HOUSE SERVICE CONNECTIONS</t>
  </si>
  <si>
    <t>For Bend's -2+2 No.</t>
  </si>
  <si>
    <t>EXCAVATION IN ORDINARY SOIL</t>
  </si>
  <si>
    <t xml:space="preserve">Air Valve, Sluice valve and Washout Valve chamber </t>
  </si>
  <si>
    <t>140 mm</t>
  </si>
  <si>
    <t>18 mm</t>
  </si>
  <si>
    <t>IX</t>
  </si>
  <si>
    <t>2.1.1</t>
  </si>
  <si>
    <t>6.2.1</t>
  </si>
  <si>
    <t>6.2.2</t>
  </si>
  <si>
    <t>6.2.3</t>
  </si>
  <si>
    <t>12.1.1</t>
  </si>
  <si>
    <t>14</t>
  </si>
  <si>
    <t>14.1</t>
  </si>
  <si>
    <t>14.1.1</t>
  </si>
  <si>
    <t>14.2.1</t>
  </si>
  <si>
    <t>14.2.1.1</t>
  </si>
  <si>
    <t>14.3.1</t>
  </si>
  <si>
    <t>14.10</t>
  </si>
  <si>
    <t>14.11</t>
  </si>
  <si>
    <t>CENTRIFUGAL SPLIT CASTING PUMP SETS WITH MOTOR</t>
  </si>
  <si>
    <t>CASING PIPE</t>
  </si>
  <si>
    <t>GRAVEL PACKING</t>
  </si>
  <si>
    <t>MISCELLANEOUS</t>
  </si>
  <si>
    <t>6.2</t>
  </si>
  <si>
    <t>12</t>
  </si>
  <si>
    <t>13</t>
  </si>
  <si>
    <t>DRILLING OF BORE HOLE</t>
  </si>
  <si>
    <t>DEVELOPMENT OF TUBEWELLS</t>
  </si>
  <si>
    <t>Water Sample Tests</t>
  </si>
  <si>
    <t>2.2.1</t>
  </si>
  <si>
    <t xml:space="preserve">100 mm </t>
  </si>
  <si>
    <t>1.1.2</t>
  </si>
  <si>
    <t>5.1.1</t>
  </si>
  <si>
    <t>5.2.1</t>
  </si>
  <si>
    <t>5.3.1</t>
  </si>
  <si>
    <t>M</t>
  </si>
  <si>
    <t>280 mm</t>
  </si>
  <si>
    <t>315 mm</t>
  </si>
  <si>
    <t>350 mm</t>
  </si>
  <si>
    <t>MECHANICAL WORK</t>
  </si>
  <si>
    <t>ELECTRICAL WORK</t>
  </si>
  <si>
    <t>11 KV SUB STATION</t>
  </si>
  <si>
    <t>4- POLE STRUCTURE WITH 1 INCOMER &amp; 2 OUTGOING</t>
  </si>
  <si>
    <t>Supply, Installation, Testing and Commissioning of 4.Pole. Structure With AIR BREAK SWITCH having following specifications: 1.  4P :Four pole structure on 4No. ISMB 125mm 10 mtr high pole or 4No. PCC pole 10 mtr high using 4 No. MS channel each of size 75mmx50mmx2500mm complete in all respect with nuts, springs washers, clamps as required.2. GO: Off load type gang operated 3-pole vertical flute type switch suitable for 11KV ; 400A ,3-ø, central post rotating double break isolator complete with MS hardware , copper moving &amp; fixed contact ,assembly of insulator, GI pipe of suitable length for operation. 3. DO: Vertical / Horizontal mounted 11kv horn gap fuse set /drop out 11kv barrel fuses mounted on pin insulators. 4. LA:3 piece non linear resistor type. lighting arrestor of approved make suitable for 3 wire, 11kv oh line with rated voltage of 9kv rms &amp; nominal discharge current rating of 5 ka &amp; complete with galvanized clamping arrangement GI bolts, nuts, washer etc. as required. 5. JUMPERS: 11kv arcs conductors mounted on pin type insulators as required. 6. GENERAL: The go shall be operated by hand operated liver properly earthed with provision for locking mounted including getting approval from Electrical Inspector.</t>
  </si>
  <si>
    <t>H.T. PANEL</t>
  </si>
  <si>
    <t>OUTGOING PANEL</t>
  </si>
  <si>
    <t>Manufacture, supply, installation, testing and commissioning of 250 MVA, 11 KV indoor type, draw out, Vacuum circuit breaker  Panel board fabricated out of minimum 2 mm thick CRCA sheet as per following specifications. The panel shall be complete work 1. 1 No. 11 KV, 630 A, 250 MVA Electrical draw out type vacuum circuit breaker (with ON/OFF/TRIP/Serve/Test position indication). 2. 2 sets of ammeter with 3 way ON and OFF selector switch and CT’s 30/5 A, CL-1, 15VA. 3. Two sets of IDMT &amp; Instantaneous  O/C and IDMT E/F relay  complete with 4 No. ( 1 set) current transformers 630/1A, CL-5 P 10  for protection, 15 VA burden.</t>
  </si>
  <si>
    <t>2.1.2</t>
  </si>
  <si>
    <t>TRANSFORMER (1W+1S)</t>
  </si>
  <si>
    <t xml:space="preserve">63 kVA </t>
  </si>
  <si>
    <t>BATTERY &amp; BATTERY CHARGER FOR DC SUPPLY</t>
  </si>
  <si>
    <t>SITC of battery bank of min 150 AH capacity comprising SMF/VRLA batteries, MS / Teakwood battery stand, interconnect wiring etc. as required complete in all respect of rating: 48 V DC</t>
  </si>
  <si>
    <t>HT CABLE WITH ACCESSORIES</t>
  </si>
  <si>
    <t xml:space="preserve">Providing  &amp; Laying XLPE insulated IS:7098/II/85 of approved make H.T. cable for working voltage 11 K.V. Earthed direct in ground including excavation of 30cmx100cm size trench, 25cm layer of river sand, IInd class bricks covering, refilling earth, compaction of earth, making necessary connection testing etc.as required of size. </t>
  </si>
  <si>
    <t>3C X 70 Sqm</t>
  </si>
  <si>
    <t>3C X 35 Sqm</t>
  </si>
  <si>
    <t>Providing &amp; making heat shrinkable type indoor/outdoor/straight through terminations/joint kit of approved make suitable for XLPE insulated 11 KV cable, with required components, preparation of cable ends, testing etc. as required</t>
  </si>
  <si>
    <t>3x70 sq.mm cable I.D. termination</t>
  </si>
  <si>
    <t>3x70 cable O.D. termination</t>
  </si>
  <si>
    <t>3x70 cable Straight through</t>
  </si>
  <si>
    <t xml:space="preserve">EARTHING FOR SUBSTATION </t>
  </si>
  <si>
    <t xml:space="preserve">Plate Earthing as per IS:3043 with G.I. Earth plate of size 600mm x 600mm x 6.0mm by embodying 3 to 4 mtr. below the ground level with 20 mm dia. G.I. 'B' class watering Pipe including all accessories like nut, bolts, reducer, nipple, wire meshed funnel, and C.C. finished chamber covered with hinged type with locking arrangement C.I. Cover, C.I. Frame of size300mm x 300mm complete with alternate layers of salt and coke/charcoal, testing of earth resistance as required. </t>
  </si>
  <si>
    <t>S &amp; Laying 25x6 mm size GI earth strip  in horizontal or vertical run in ground/surface/recess including riveting, soldering, saddles, making connection etc. as required.</t>
  </si>
  <si>
    <t>S &amp; Laying 6 SWG size GI earth wire  in horizontal or vertical run in ground/surface/recess including riveting, soldering, saddles, making connection etc. as required.</t>
  </si>
  <si>
    <t>LT PANEL - PMCC</t>
  </si>
  <si>
    <t>Supply, Install, Testing and commissioning of wall/free standing floor mounted dust and vermin proof compartmentalized cubical panel made out of CRCA sheet, required hardware, duly painted by two coats of zinc/red oxide primer followed by Powder coated / epoxy / PU painted with phosphatisation in grey or required shade after rinsing. The panel having PU/Neoprene rubber gasket of not less than 3mm thickness, separate detachable, gland plate M.S. base channel, hinged door with locking arrangement for equipment/switchgear. Thickness of sheet shall not be less than 1.6mm up to 600mm length/width of any compartment and be of 2.0mm above 600mm. Load bearing structure shall be of 2.0mm thick sheet supported by base M.S. channel if required. Side walls and cable alley compartments having bolted type doors with detachable extension type structure with 1). aluminum bus bar, 2).  4-pole air circuit breaker for Lighting, 3).  100A MCCB for chlorinator, 4). 63A MCB for accessories, 5).  MCCB of required capacity  with CT, PT, ammeter, voltmeter, Phase indication lamp 6). Capacitor bank with required contactors, etc..</t>
  </si>
  <si>
    <t xml:space="preserve">PANEL </t>
  </si>
  <si>
    <t>Supply, Install, Testing and commissioning of wall/free standing floor mounted dust and vermin proof compartmentalized cubical panel made out of CRCA sheet, required hardware, duly painted by two coats of zinc/red oxide primer followed by Powder coated / epoxy / PU painted with phosphatisation in grey or required shade after rinsing. The panel having PU/Neoprene rubber gasket of not less than 3mm thickness, separate detachable, gland plate M.S. base channel, hinged door with locking arrangement for equipment/switchgear. Thickness of sheet shall not be less than 1.6mm up to 600mm length/width of any compartment and be of 2.0mm above 600mm. Load bearing structure shall be of 2.0mm thick sheet supported by base M.S. channel if required. Side walls and cable alley compartments having bolted type doors with detachable extension type structure with aluminum bus bar, 1.) 400 A MCCB Incomer with metering CTs, multi function meter compatible to scada ,Ampere meter with SS, Voltmeter with SS, Indicating Lamps, Control Fuse, wiring etc. 2.) 250A MCCB 3.) 100A MCCb for Chlorinator, 4.) 5 nos. of 32A MCB 5.) 25KVA of capacitor bank of different size with contactor, 6.) 2 nos. of Earth pit with required length of Earth flat, 7.) Star delta Starter with MCB, Main and Aux Contactor/L Relay, L/R Selector Switch, 3 Indicating lamps, Start-Stop Push Button ,Control MCB with panel with all accessories as per specification and employers requiremt with following rating</t>
  </si>
  <si>
    <t>0 to 15kW</t>
  </si>
  <si>
    <t xml:space="preserve">LT FLAT FLEXIBLE CABLE </t>
  </si>
  <si>
    <t>P/Laying XLPE insulated / P.V.C. sheathed cable of 1.1 KV grade with aluminum conductor Un-armored of IS:7098-I/1554-1 approved make in ground as per IS:1255 including excavation of 30cmx75cm size  trench, 25 cm thick under layer of sand, IInd class bricks covering, refilling earth, compaction of earth, making necessary connection, testing etc. as required of size</t>
  </si>
  <si>
    <t>3C X 6 Sqm</t>
  </si>
  <si>
    <t>3C X 10 Sqm</t>
  </si>
  <si>
    <t>3C X 16 Sqm</t>
  </si>
  <si>
    <t>3C X 25 Sqm</t>
  </si>
  <si>
    <t>3C X 95 Sqm</t>
  </si>
  <si>
    <t>P/Laying XLPE insulated / P.V.C. sheathed cable of 1.1 KV grade with aluminum conductor Armored of IS:7098-I/1554-1 approved make in ground as per IS:1255 including excavation of 30cmx75cm size trench, 25 cm thick under layer of sand, IInd class bricks covering, refilling earth, compaction of earth, making necessary connection, testing etc. as required of size.</t>
  </si>
  <si>
    <t>4C x 35 Sqm</t>
  </si>
  <si>
    <t>4C x 70 Sqm</t>
  </si>
  <si>
    <t>4C x 400 Sqm</t>
  </si>
  <si>
    <t xml:space="preserve">CASING PIPE FOR CABLE PROTECTION </t>
  </si>
  <si>
    <t>Providing, laying and fixing of following dia G.I. pipe (medium class) in ground complete with G.I. fittings including trenching (75 cm deep) and refilling etc. as required.</t>
  </si>
  <si>
    <t>80 mm dia</t>
  </si>
  <si>
    <t>EARTHING</t>
  </si>
  <si>
    <t>Pipe Earthing as per IS:3043 with perforated 3.0 Mtr. Long, 40 mm dia. ' B ' class G.I. Pipe including all accessories like nut, bolts, reducer, nipple, wire meshed funnel, and C.C. finished chamber covered with hinged type with locking arrangement C.I. Cover, C.I. Frame of size 300mm x 300 mm and embodying the pipe complete with alternate layers salt and coke/ charcoal, testing of earth resistance as required.</t>
  </si>
  <si>
    <t>Light Point/Fan Points -</t>
  </si>
  <si>
    <t xml:space="preserve">   </t>
  </si>
  <si>
    <t>14.1.1.1</t>
  </si>
  <si>
    <t>Medium point -exceeding 3 m. but not exceeding 6 m. in length.</t>
  </si>
  <si>
    <t>3 Pin 6 Amp socket outlet on Separate Board</t>
  </si>
  <si>
    <t>Supplying and fixing as per specification Caution / Danger Board as  of approved make &amp; design with necessary material complete. Large Size</t>
  </si>
  <si>
    <t>Supplying and fixing as per specification Switch of approved make ISI marked with necessary material complete. 6 Amp Flush type</t>
  </si>
  <si>
    <t>Supplying and fixing as per specification socket outlet of approved make &amp; ISI marked with necessary material complete - 6 Amp 250 Volt 3 / 5 Pin Flush type</t>
  </si>
  <si>
    <t>14.12</t>
  </si>
  <si>
    <t>14.13</t>
  </si>
  <si>
    <t>15</t>
  </si>
  <si>
    <t>P &amp; F double ball bearing capacitor start ceiling fan of  approved  make  complete  with  regulator as per required size and  other  accessories etc. complete and as per direction of engineer in charge</t>
  </si>
  <si>
    <t>15.1</t>
  </si>
  <si>
    <t xml:space="preserve">I  T  C  of  ceiling  fan  and  regulator  including  wiring  the  down rod up to 30 cm with 3 x 1.5 sq.mm pvc insulated flexible copper conductor making connection testing etc. as required. </t>
  </si>
  <si>
    <t>15.2</t>
  </si>
  <si>
    <t xml:space="preserve">Providing and fixing circular/ Hexagonal cast iron or M.S. sheet box  for ceiling fan clamp of internal dia 140mm, 73mm height, top lid of  1.5mm  thick  M.S.  sheet  with  its  top  surface  hacked  for proper  bonding, top lid shall be screwed into the cast iron/  M.S. sheet box  by  means  of  3.3mm  dia.  round  headed  screws,  one  lock  at  the  corners. Clamp shall be made of 12mm dia M.S. bar bent to shape as per standard drawing. </t>
  </si>
  <si>
    <t>X</t>
  </si>
  <si>
    <t>XI</t>
  </si>
  <si>
    <t>350x350 mm</t>
  </si>
  <si>
    <t>350 mm-90degree</t>
  </si>
  <si>
    <t xml:space="preserve">For Tee's </t>
  </si>
  <si>
    <t>For Bend's</t>
  </si>
  <si>
    <t>Bill No.</t>
  </si>
  <si>
    <t>REMARKS</t>
  </si>
  <si>
    <t>VIII-A</t>
  </si>
  <si>
    <t>VIII-B</t>
  </si>
  <si>
    <t>Water Supply Facilities in Sh. Foakaidhoo, Maldives</t>
  </si>
  <si>
    <t xml:space="preserve">Water Supply Facilities in SH. Foakaidhoo, Maldives
</t>
  </si>
  <si>
    <t>CLEARING &amp; GRABBING LAND</t>
  </si>
  <si>
    <t xml:space="preserve">SUPPLY &amp; LAYING OF PIPE LINE </t>
  </si>
  <si>
    <t>ROOF WATER HARVEST GUTTERS</t>
  </si>
  <si>
    <t>ROOF WATER HARVEST DOWN PIPES</t>
  </si>
  <si>
    <t>No</t>
  </si>
  <si>
    <t>36 Cum/Day Capacity</t>
  </si>
  <si>
    <t>65 mm</t>
  </si>
  <si>
    <t>110mm</t>
  </si>
  <si>
    <t>160mm</t>
  </si>
  <si>
    <t>180mm</t>
  </si>
  <si>
    <t>90 mm @ 12 m for each Community Centre - 12 Nos.</t>
  </si>
  <si>
    <t>Civil Works for Foundation</t>
  </si>
  <si>
    <t>Providing and laying RCC of grade C35  including fabrication of high yield steel (fy = 415 MPa), as per Specification &amp; drawing and as directed by the Engineer</t>
  </si>
  <si>
    <t>Foundation of Tank</t>
  </si>
  <si>
    <t>150 mm</t>
  </si>
  <si>
    <t>4.4.1</t>
  </si>
  <si>
    <t>4.4.2</t>
  </si>
  <si>
    <t>Civil Works for Tank Foundation</t>
  </si>
  <si>
    <t>Foundation of tank</t>
  </si>
  <si>
    <t xml:space="preserve">THERMO-MECHANICALLY TREATED BARS (FE-500) </t>
  </si>
  <si>
    <t>4.3.1</t>
  </si>
  <si>
    <t>4.3.2</t>
  </si>
  <si>
    <t>4.5.1</t>
  </si>
  <si>
    <t xml:space="preserve">150 mm  </t>
  </si>
  <si>
    <t>4.5.2</t>
  </si>
  <si>
    <t xml:space="preserve">MISCELLANEOUS WORKS </t>
  </si>
  <si>
    <t>LIGHTENING ARRESTER</t>
  </si>
  <si>
    <t>ULTRASONIC LEVEL SENSOR</t>
  </si>
  <si>
    <t>XII</t>
  </si>
  <si>
    <t>XIII</t>
  </si>
  <si>
    <t>180mm dia</t>
  </si>
  <si>
    <t>PUMPING MAIN from Collection well to RWT</t>
  </si>
  <si>
    <t>Providing, lowering, laying &amp; jointing of H.D.P.E. PIPES PE-100 GRADE; PN-6 pipes including fixing of complete components, such as bends, tees, tail pieces, reducers. Suitable for the pipeline etc., by fusion welding and giving satisfactory hydraulic test as per specification including Excavation, Refilling, Sand bedding etc. all complete.</t>
  </si>
  <si>
    <t>The cost should include the cost of All earth works, including Barricading, Excavation, Bed Preparation, Pipe Welding, Back Filling, Disposal of Surplus Earth, Shoring &amp; Strutting wherever necessary, Testing &amp; Disinfection. Etc. all complete</t>
  </si>
  <si>
    <t>Drilling of perfectly vertical bore hole of following diameters for construction of gravel packed tube well up to desired depth in all type of formation consisting of soils, sans, clays, gravels, moorum, boulders etc. and retaining the bore hole by using suitable drilling mud or foam or temporary housing pipe including all works pertaining to drilling such as transportation, installation and removal of drilling machine and arrangement of water etc. complete and as per direction of engineer in charge.</t>
  </si>
  <si>
    <t>Supply, Install, Testing and commissioning of wall/free standing floor mounted dust and vermin proof compartmentalized cubical panel made out of CRCA sheet, required hardware, duly painted by two coats of zinc/red oxide primer followed by Powder coated / epoxy / PU painted with phosphatisation in grey or required shade after rinsing. The panel having PU/Neoprene rubber gasket of not less than 3mm thickness, separate detachable, gland plate M.S. base channel, hinged door with locking arrangement for equipment/switchgear. Thickness of sheet shall not be less than 1.6mm up to 600mm length/width of any compartment and be of 2.0mm above 600mm. Load bearing structure shall be of 2.0mm thick sheet supported by base M.S. channel if required. Side walls and cable alley compartments having bolted type doors with detachable extension type structure with 1). aluminum bus bar, 2). 3 nos of 4-pole air circuit breaker, 3). 100A MCCB for chlorinator, 4). 63A MCB, 5). 6 nos of 630A MCCB with CT, PT, ammeter, voltmeter, Phase indication lamp 6). Capacitor bank with required contactors, etc.. With 6 nos of 125KW  Soft Starters for Clear Water Reservoir &amp; with 3 nos of Star Delta Starter for Tube wells at ITI</t>
  </si>
  <si>
    <t>Wiring for light point/ fan point/ exhaust fan point/ call bell point with 1.5 sq.mm FRLS PVC insulated copper conductor single core cable in surface / recessed medium class PVC conduit, with piano type switch, phenolic laminated sheet, suitable size M.S. box and earthing the point with 1.5 sq.mm. FRLS PVC insulated copper conductor single core cable etc. as required.</t>
  </si>
  <si>
    <t>Wiring of 3 pin 5 amp. light plug point with 1.5 sq. mm FR PVC insulated unsheathed flexible copper conductor 1.1 kV grade and 1.5 sq.mm FR PVC insulated unsheathed flexible copper earth conductor 1.1 kV grade(IS:694) of approved make in surface / recessed ISI marked medium duty PVC conduit &amp; it's accessories, 18 SWG M.S. box with earth terminal, screw less cage connectors for neutral looping in switch board &amp; false ceiling point, 6 A switch, 6 A socket, 3.0 mm thick phenolic laminated sheet, zinc plated / brass screws, cup washers, making connections, testing etc. as required.</t>
  </si>
  <si>
    <t>Wiring of 6 pin 15 amp. Light power point with 6.0 sq.mm PVC insulated unsheathed solid / stranded copper conductor 1.1 kV grade of approved make in surface /recessed ISI marked pvc conduit &amp; it's accessories, 18 SWG M.S. box with earth terminal, screw less cage connectors for neutral looping in switch board , 15 A switch, 15 A socket, 3.0 mm thick phenolic laminated sheet, zinc plated / brass screws, cup washers, bushes, check nuts, making connections, testing etc. as required.</t>
  </si>
  <si>
    <t>METALLIC SWITCH BOXES - Supply and fixing of following size on surface or in recess with suitable size of phenolic laminated sheet cover in front including painting etc. as required  MS Box  size - 200 mm X 250 mm X 60 mm</t>
  </si>
  <si>
    <t>SUB MAINS IN SURFACE RIGID STEEL CONDUIT IN COPPER CONDUCTOR - Wiring for sub-mains with PVC insulated cable FR with copper multi strand conductor ISI marked in surface rigid steel ISI marked conduit of suitable size(conduit included) including connection painting etc., as required as per specification - 2 WIRE SUB MAIN - 4.0 sq mm cable</t>
  </si>
  <si>
    <t>Supplying of ISI Marked Switch Fuse Unit (rewirable type ) triple pole with neutral link ,415 Volt - 32 Amps.</t>
  </si>
  <si>
    <t>Supplying, Fixing and Testing of Compact Fluorescent Lamp (CFL) with inbuilt electronic ballast ISI marked of approved make -36 W</t>
  </si>
  <si>
    <t>Supplying, fixing and testing of approved make bulk head luminaire consisting of pressure die aluminium housing lamp holder, prismatic glass cover, rubber gasket and wire guard, deluxe type, including fixing on wall as required, with necessary material complete Fitting(suitable for GLS w/o lamp up to 36 watt Retorted CFL</t>
  </si>
  <si>
    <t>Supplying, fixing &amp; testing of approved make of low watt surface mounting luminaires, made of white powder coated CRCA sheet steel housing with aluminium mirror reflector complete with control gear, wired up to terminal block on a detachable tray including fixing on wall/ Ceiling on wooden round block including wiring &amp; connection as required and suitable for CFL as following :- (without lamp) - 2 Nos 36 watt CFL</t>
  </si>
  <si>
    <t>80 mm Washout</t>
  </si>
  <si>
    <t>80 mm  (Washout Pipe)</t>
  </si>
  <si>
    <t>180 mm  (Pipe outlet)</t>
  </si>
  <si>
    <t>150 mm (Overflow Pipe)</t>
  </si>
  <si>
    <t>150 mm  - Oulet</t>
  </si>
  <si>
    <t>180 mm (Overflow Pipe)</t>
  </si>
  <si>
    <t xml:space="preserve">Supply, delivery at site with necessary packing, receiving, unloading, shifting, storing, installation, testing and commissioning of Horizontal Centrifugal  Split  Casting  pumps  with  motor,  casing   and delivery pipes and  casing ring,  SS  316  impeller,  SS  410  Shaft  and  shaft  sleeve,  coupling guard,  common  base  plate,  foundation  bolts  etc.  complete  with  all respect as per the specification. 
Discharge 20 to 30 LPS and head 20 to 30 M </t>
  </si>
  <si>
    <t xml:space="preserve">225 mm </t>
  </si>
  <si>
    <t>For 225mm dia Sluice Valve &amp; NRV</t>
  </si>
  <si>
    <t>1.1.4</t>
  </si>
  <si>
    <t>1.1.5</t>
  </si>
  <si>
    <t>1.1.6</t>
  </si>
  <si>
    <t>1.1.7</t>
  </si>
  <si>
    <t>For 65mm dia Sluice Valve &amp; NRV</t>
  </si>
  <si>
    <t>SUPPLY &amp; LAYING OF PIPES</t>
  </si>
  <si>
    <t>Sluice Valve, Non Return Valve and Washout Valve Chamber</t>
  </si>
  <si>
    <t>SUBMERSIBLE PUMP SETS WITH MOTOR</t>
  </si>
  <si>
    <t xml:space="preserve">ELECTRO-CHLORINATOR </t>
  </si>
  <si>
    <t>50 grams/hr (1+1 Spare)</t>
  </si>
  <si>
    <t>Disrtibution Pumps: 6.75 cum/hr, 20M Head; (1W +1 S) =2 Nos.</t>
  </si>
  <si>
    <t>Rain water Lifting Pumps 47.5 cum/hr, 20m Head; (3W +1 S) = 4 Nos.</t>
  </si>
  <si>
    <t>RO Plant to Treated water Tank: 72 cum/day, 12m Head; (1W +1 S) =2 Nos.</t>
  </si>
  <si>
    <t xml:space="preserve">For Bore Well (360 cum/day), 40m Head ; </t>
  </si>
  <si>
    <t>For 180mm dia Sluice Valve &amp; NRV</t>
  </si>
  <si>
    <t xml:space="preserve">BILL OF QUANTITIES </t>
  </si>
  <si>
    <t>For Brine Disposal: 20 cum/hr, 25m Head; (1W +1 S) = 2 Nos.</t>
  </si>
  <si>
    <t>For 110mm dia Sluice Valve &amp; NRV</t>
  </si>
  <si>
    <t>225 mm (Outlet)</t>
  </si>
  <si>
    <t>110 mm (Inlet)</t>
  </si>
  <si>
    <t xml:space="preserve">225 mm  </t>
  </si>
  <si>
    <t>200 mm  (Washout Pipe)</t>
  </si>
  <si>
    <t>350 mm (Overflow Pipe+Inlet Pipe+Bypass Arrangement)</t>
  </si>
  <si>
    <t>500 mm  (Pipe outlet)</t>
  </si>
  <si>
    <t xml:space="preserve">350 mm (Overflow + Inlet + Bypass) </t>
  </si>
  <si>
    <t xml:space="preserve">Duckfoot bend </t>
  </si>
  <si>
    <t>D/F Bend -90 degree</t>
  </si>
  <si>
    <t>Tee 350x350 mm</t>
  </si>
  <si>
    <t>500 mm (Outlet)</t>
  </si>
  <si>
    <t xml:space="preserve">Duckfoot bend inlet </t>
  </si>
  <si>
    <t>D/F Bend for over flow-90 degree</t>
  </si>
  <si>
    <t>Tee 500x500 mm</t>
  </si>
  <si>
    <t xml:space="preserve">350 mm dia </t>
  </si>
  <si>
    <t>500 mm  dia</t>
  </si>
  <si>
    <t>200 mm dia</t>
  </si>
  <si>
    <t>900x1000x1400</t>
  </si>
  <si>
    <t>1550x1500x1750</t>
  </si>
  <si>
    <t>1650x1700x1900</t>
  </si>
  <si>
    <t xml:space="preserve"> LS</t>
  </si>
  <si>
    <t>LS</t>
  </si>
  <si>
    <t>Providing, lowering, and installing in place brine collector chamber of 100mm dimeter  including all necessary excavation, bedding and trench filling.</t>
  </si>
  <si>
    <t>FACILITY BUILDING</t>
  </si>
  <si>
    <t xml:space="preserve">LABORATORY EQUIPMENT </t>
  </si>
  <si>
    <t>Material Rate</t>
  </si>
  <si>
    <t>Labor Rate</t>
  </si>
  <si>
    <r>
      <t xml:space="preserve">WATER SUPPLY CONVEYANCE SYSTEM; 
</t>
    </r>
    <r>
      <rPr>
        <b/>
        <sz val="10"/>
        <color rgb="FF002060"/>
        <rFont val="Arial Black"/>
        <family val="2"/>
      </rPr>
      <t>LENGTH: 1329.00M</t>
    </r>
  </si>
  <si>
    <r>
      <t>Providing and erecting 2.00 metre high temporary</t>
    </r>
    <r>
      <rPr>
        <b/>
        <sz val="10"/>
        <rFont val="Arial"/>
        <family val="2"/>
      </rPr>
      <t xml:space="preserve"> barricading </t>
    </r>
    <r>
      <rPr>
        <sz val="10"/>
        <rFont val="Arial"/>
        <family val="2"/>
      </rPr>
      <t>at site as per drawing/ direction of Engineer-in-Charge which includes writing and painting, arrangement for traffic diversion such as traffic signals during construction at site for day and night, glow lamps, reflective signs, marking, flags, caution tape as directed by the Engineer-in- 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 and works required to execute the job. The barricading shall not be removed without prior approval of Engineer-in-Charge.</t>
    </r>
  </si>
  <si>
    <r>
      <t xml:space="preserve">Providing, lowering, laying, aligning, fixing in position at and jointing at all level/ depths ISI marked </t>
    </r>
    <r>
      <rPr>
        <b/>
        <sz val="10"/>
        <rFont val="Arial"/>
        <family val="2"/>
      </rPr>
      <t xml:space="preserve">HDPE pipes of PE-100 grade &amp; PN-6 </t>
    </r>
    <r>
      <rPr>
        <sz val="10"/>
        <rFont val="Arial"/>
        <family val="2"/>
      </rPr>
      <t xml:space="preserve">for potable water as per IS 4984 (amended up to date) in trenches in complete including all material, labour, testing and commissioning as per Technical Specifications and as directed by the Engineer in Charge; </t>
    </r>
    <r>
      <rPr>
        <b/>
        <sz val="10"/>
        <rFont val="Arial"/>
        <family val="2"/>
      </rPr>
      <t xml:space="preserve">including  jointing at all level/ depths HDPE pipe accessories/ fittings of PE-100 grade &amp; PN-6 </t>
    </r>
    <r>
      <rPr>
        <sz val="10"/>
        <rFont val="Arial"/>
        <family val="2"/>
      </rPr>
      <t>for potable water as per IS 8360 for fabricated (amended up to date) within pipe line including Disinfecting C.I. water mains by flushing with water containing bleaching powder @ 0.5 gms per litre of water and cleaning the same with fresh water, operation to be repeated three times including getting the sample of water from the disinfected main tested in the municipal laboratory.</t>
    </r>
  </si>
  <si>
    <r>
      <t xml:space="preserve">Supply and Installing PE </t>
    </r>
    <r>
      <rPr>
        <b/>
        <sz val="10"/>
        <rFont val="Arial"/>
        <family val="2"/>
      </rPr>
      <t>Dismantling joints</t>
    </r>
    <r>
      <rPr>
        <sz val="10"/>
        <rFont val="Arial"/>
        <family val="2"/>
      </rPr>
      <t xml:space="preserve"> for isolating valves and suitable for angular deflections without leakage and protected outside by epoxy coating, with required flanges of suitable size including cost of all other joints, bolts, nuts and  labor charges.</t>
    </r>
  </si>
  <si>
    <r>
      <t xml:space="preserve">Providing and fixing on wall face </t>
    </r>
    <r>
      <rPr>
        <b/>
        <sz val="10"/>
        <rFont val="Arial"/>
        <family val="2"/>
      </rPr>
      <t>un-plasticized-PVC (working pressure 4 kgf per sqm) rain water Gutters</t>
    </r>
    <r>
      <rPr>
        <sz val="10"/>
        <rFont val="Arial"/>
        <family val="2"/>
      </rPr>
      <t xml:space="preserve"> shape will be semi-circular or rectangular, V-shaped gutters as per specification including jointing with seal ring, leaving 10 mm gap for thermal expansion and as per direction of engineer in charge.</t>
    </r>
  </si>
  <si>
    <r>
      <t xml:space="preserve">Providing and fixing on wall face </t>
    </r>
    <r>
      <rPr>
        <b/>
        <sz val="10"/>
        <rFont val="Arial"/>
        <family val="2"/>
      </rPr>
      <t>un-plasticized-PVC (working pressure 4 kgf per sqm) rain water pipes</t>
    </r>
    <r>
      <rPr>
        <sz val="10"/>
        <rFont val="Arial"/>
        <family val="2"/>
      </rPr>
      <t xml:space="preserve"> conforming to specification including jointing with seal ring, leaving 10 mm gap for thermal expansion and as per direction of engineer in charge.</t>
    </r>
  </si>
  <si>
    <r>
      <t>Providing and fixing on wall face unplasticised -</t>
    </r>
    <r>
      <rPr>
        <b/>
        <sz val="10"/>
        <rFont val="Arial"/>
        <family val="2"/>
      </rPr>
      <t xml:space="preserve">PVC molded fittings/accessories </t>
    </r>
    <r>
      <rPr>
        <sz val="10"/>
        <rFont val="Arial"/>
        <family val="2"/>
      </rPr>
      <t>for unplasticised-PVC rain water pipes conforming to specification including jointing with seal ring, leaving 10 mm gap for thermal expansion.</t>
    </r>
  </si>
  <si>
    <r>
      <t xml:space="preserve">WATER SUPPLY DISTRIBUTION NETWORK; 
</t>
    </r>
    <r>
      <rPr>
        <b/>
        <sz val="10"/>
        <color rgb="FF002060"/>
        <rFont val="Arial Black"/>
        <family val="2"/>
      </rPr>
      <t>LENGTH: 15600.00M</t>
    </r>
  </si>
  <si>
    <r>
      <t>Providing, lowering, laying &amp; jointing of</t>
    </r>
    <r>
      <rPr>
        <b/>
        <sz val="10"/>
        <rFont val="Arial"/>
        <family val="2"/>
      </rPr>
      <t xml:space="preserve"> H.D.P.E. PIPES PE-100 GRADE; PN-6 </t>
    </r>
    <r>
      <rPr>
        <sz val="10"/>
        <rFont val="Arial"/>
        <family val="2"/>
      </rPr>
      <t>pipes including fixing of complete components, such as bends, tees, tail pieces, reducers. Suitable for the pipeline etc., by fusion welding and giving satisfactory hydraulic test as per specification and drawing.</t>
    </r>
  </si>
  <si>
    <r>
      <t xml:space="preserve">Providing and fixing </t>
    </r>
    <r>
      <rPr>
        <b/>
        <sz val="10"/>
        <rFont val="Tahoma"/>
        <family val="2"/>
      </rPr>
      <t xml:space="preserve">fire hydrant </t>
    </r>
    <r>
      <rPr>
        <sz val="10"/>
        <rFont val="Tahoma"/>
        <family val="2"/>
      </rPr>
      <t>with all pipe connections, fittings and valves including construction of reinforced concrete fire hydrant chamber using C-30 grade concrete earth work to the required depth, back filling and disposal etc., complete as per the specification, drawing and as directed by the Engineer.</t>
    </r>
  </si>
  <si>
    <r>
      <t xml:space="preserve">Construction of RCC C25/20 grade </t>
    </r>
    <r>
      <rPr>
        <b/>
        <sz val="10"/>
        <rFont val="Arial"/>
        <family val="2"/>
      </rPr>
      <t>Thrust block f</t>
    </r>
    <r>
      <rPr>
        <sz val="10"/>
        <rFont val="Arial"/>
        <family val="2"/>
      </rPr>
      <t>or the Ductile Iron bends as specified below including earth work to the required depth as per the drawing  Back filling and disposal of the surplus soil after back filling with PCC of grade C20/20 as per Specification</t>
    </r>
  </si>
  <si>
    <r>
      <rPr>
        <b/>
        <sz val="10"/>
        <rFont val="Arial"/>
        <family val="2"/>
      </rPr>
      <t>House Service Connection:</t>
    </r>
    <r>
      <rPr>
        <sz val="10"/>
        <rFont val="Arial"/>
        <family val="2"/>
      </rPr>
      <t xml:space="preserve"> Making </t>
    </r>
    <r>
      <rPr>
        <b/>
        <sz val="10"/>
        <rFont val="Arial"/>
        <family val="2"/>
      </rPr>
      <t>House Service Connection</t>
    </r>
    <r>
      <rPr>
        <sz val="10"/>
        <rFont val="Arial"/>
        <family val="2"/>
      </rPr>
      <t xml:space="preserve"> from distribution main to property limit including (1) providing and fixing brass ferrule -1 No (2) Providing and fixing metal inserted compression female thread adapter (3) providing and fixing MDPE blue pipe PE-80 and 16 kg class confirming to ISO 4427 in required length -6 meter approx..(4) Providing and fixing compression elbow -2 Nos (5) Providing and fixing PVC ball valve with one side compression and another side female threaded -1 No .The work shall done as per detailed specifications and as per drawings complete with all lead and lift and as directed by the Engineer (6) Providing, installing and giving satisfactory field testing of </t>
    </r>
    <r>
      <rPr>
        <b/>
        <sz val="10"/>
        <rFont val="Arial"/>
        <family val="2"/>
      </rPr>
      <t>AMR</t>
    </r>
    <r>
      <rPr>
        <sz val="10"/>
        <rFont val="Arial"/>
        <family val="2"/>
      </rPr>
      <t xml:space="preserve"> type  water meter, horizontal inferential multijet type with magnetic drive and dry dial suitable for ambient 50º C temperature duly sealed against tampering complete with couplings at both ends and conforming to class B as per IS 779/1994 (VI Revision) with ISI mark along with manufacturer's test certificate and guarantee certificate, including cost of  surface box for water meter  and  all other  materials and labour including consumer survey.</t>
    </r>
  </si>
  <si>
    <r>
      <t xml:space="preserve">Providing, installing, testing and commission of </t>
    </r>
    <r>
      <rPr>
        <b/>
        <sz val="10"/>
        <rFont val="Arial"/>
        <family val="2"/>
      </rPr>
      <t>Ultrasonic Level sensor</t>
    </r>
    <r>
      <rPr>
        <sz val="10"/>
        <rFont val="Arial"/>
        <family val="2"/>
      </rPr>
      <t xml:space="preserve"> with level window in the electrical panel for showing water level.</t>
    </r>
  </si>
  <si>
    <r>
      <t xml:space="preserve">RAIN WATER COLLECTION / LIFT WELL; 
</t>
    </r>
    <r>
      <rPr>
        <b/>
        <sz val="10"/>
        <color rgb="FF002060"/>
        <rFont val="Arial Black"/>
        <family val="2"/>
      </rPr>
      <t>CAPACITY - 50 CUM; SIZE: 7.0m Dia x 2.00m Depth</t>
    </r>
  </si>
  <si>
    <r>
      <t xml:space="preserve">RAW WATER TANK 
</t>
    </r>
    <r>
      <rPr>
        <b/>
        <sz val="10"/>
        <color rgb="FF002060"/>
        <rFont val="Arial Black"/>
        <family val="2"/>
      </rPr>
      <t>CAPACITY-800 CUM</t>
    </r>
  </si>
  <si>
    <r>
      <t xml:space="preserve">Geotechnical Investigation, Providing, Transportation to site, lifting, installation  and fixing to allocated places; Closed Top Vertical Flat Bottom </t>
    </r>
    <r>
      <rPr>
        <b/>
        <sz val="10"/>
        <rFont val="Arial"/>
        <family val="2"/>
      </rPr>
      <t>Water Storage Tank; made of RTP (Rolled, Tapered Panel), LIQ Fusion 7000 FBE™ powder coated, bolted tank</t>
    </r>
    <r>
      <rPr>
        <sz val="10"/>
        <rFont val="Arial"/>
        <family val="2"/>
      </rPr>
      <t xml:space="preserve"> as manufactured by Tank Connection Affiliate Group. 
A) The cost shall be all inclusive of supply, erection  and construction, all testing, disinfecting and commissioning of tank, Providing ladders with cage (Outside &amp; Inside, as applicable),  600mm man way frame with cover, handrail, providing a mechanical float type water level indicator, Lift Lugs, Circular Cleanout, Skylight, Ventilation, Railings, Rungs etc. complete as per specification and relevant code and as per direction of engineer in charge.
B) The Manufacturer shall follow all relevant Code and Specification etc. complete and produce all relevant information about the products before supply &amp; Installation.</t>
    </r>
  </si>
  <si>
    <r>
      <t xml:space="preserve">Providing and fixing in position </t>
    </r>
    <r>
      <rPr>
        <b/>
        <sz val="10"/>
        <rFont val="Arial"/>
        <family val="2"/>
      </rPr>
      <t>lightening arrester</t>
    </r>
    <r>
      <rPr>
        <sz val="10"/>
        <rFont val="Arial"/>
        <family val="2"/>
      </rPr>
      <t xml:space="preserve"> set complete with 600mm x 600mm x 6mm thick G.I. earthing plate embedded below ground in earthling pit at 3.5 meter depth, G.I. strip of size 25mmx5mm thick from earthing plate to top of Over head tank, G.I. Finial made of GI bar 25mm dia and 2m long fixed on top of OH tank and connected to GI strip. The earthling set shall comply of IS:3043 complete in all respect as per specification and the direction of the Engineer.</t>
    </r>
  </si>
  <si>
    <r>
      <t xml:space="preserve">Supply, installation, testing and commissioning of </t>
    </r>
    <r>
      <rPr>
        <b/>
        <sz val="10"/>
        <rFont val="Arial"/>
        <family val="2"/>
      </rPr>
      <t>Electromagnetic Flow Meter</t>
    </r>
    <r>
      <rPr>
        <sz val="10"/>
        <rFont val="Arial"/>
        <family val="2"/>
      </rPr>
      <t xml:space="preserve"> etc. including all materials (excluding fittings) and making connection with existing pipeline required for Electromagnetic Flow Meter including cutting the existing pipe line etc. complete in all respect as per technical specification and as per direction of Engineer. </t>
    </r>
  </si>
  <si>
    <r>
      <t xml:space="preserve">CLEAR WATER TANK; 
</t>
    </r>
    <r>
      <rPr>
        <b/>
        <sz val="10"/>
        <color rgb="FF002060"/>
        <rFont val="Arial Black"/>
        <family val="2"/>
      </rPr>
      <t>CAPACITY - 300 CUM.</t>
    </r>
  </si>
  <si>
    <r>
      <t>Geotechnical Investigation, Providing, Transportation to site, lifting, installation  and fixing to allocated places; Closed Top</t>
    </r>
    <r>
      <rPr>
        <b/>
        <sz val="10"/>
        <rFont val="Arial"/>
        <family val="2"/>
      </rPr>
      <t xml:space="preserve"> Vertical Flat Bottom Water Storage Tank; made of RTP (Rolled, Tapered Panel), LIQ Fusion 7000 FBE™ powder coated, bolted tank</t>
    </r>
    <r>
      <rPr>
        <sz val="10"/>
        <rFont val="Arial"/>
        <family val="2"/>
      </rPr>
      <t xml:space="preserve"> as manufactured by Tank Connection Affiliate Group. 
A) The cost shall be all inclusive of supply, erection  and construction, all testing, disinfecting and commissioning of tank, Providing ladders with cage (Outside &amp; Inside, as applicable),  600mm man way frame with cover, handrail, providing a mechanical float type water level indicator, Lift Lugs, Circular Cleanout, Skylight, Ventilation, Railings, Rungs etc. complete as per specification and relevant code and as per direction of engineer in charge.
B) The Manufacturer shall follow all relevant Code and Specification etc. complete and produce all relevant information about the products before supply &amp; Installation.</t>
    </r>
  </si>
  <si>
    <r>
      <rPr>
        <b/>
        <sz val="10"/>
        <rFont val="Arial"/>
        <family val="2"/>
      </rPr>
      <t>Reinforcement for R.C.C</t>
    </r>
    <r>
      <rPr>
        <sz val="10"/>
        <rFont val="Arial"/>
        <family val="2"/>
      </rPr>
      <t xml:space="preserve">. work including straightening, cutting, bending, placing in position and binding all complete. </t>
    </r>
  </si>
  <si>
    <r>
      <t>Providing and fixing in position</t>
    </r>
    <r>
      <rPr>
        <b/>
        <sz val="10"/>
        <rFont val="Arial"/>
        <family val="2"/>
      </rPr>
      <t xml:space="preserve"> lightening arrester</t>
    </r>
    <r>
      <rPr>
        <sz val="10"/>
        <rFont val="Arial"/>
        <family val="2"/>
      </rPr>
      <t xml:space="preserve"> set complete with 600mm x 600mm x 6mm thick G.I. earthing plate embedded below ground in earthling pit at 3.5 metre depth, G.I. strip of size 25mmx5mm thick from earthing plate to top of Over head tank, G.I. Finial made of GI bar 25mm dia and 2m long fixed on top of OH tank and connected to GI strip. The earthling set shall comply of IS:3043 complete in all respect as per specification and the direction of the Engineer.</t>
    </r>
  </si>
  <si>
    <r>
      <t xml:space="preserve">Providing, installation, testing and commissioning of glycerin filled </t>
    </r>
    <r>
      <rPr>
        <b/>
        <sz val="10"/>
        <rFont val="Arial"/>
        <family val="2"/>
      </rPr>
      <t>Pressure gauge</t>
    </r>
    <r>
      <rPr>
        <sz val="10"/>
        <rFont val="Arial"/>
        <family val="2"/>
      </rPr>
      <t xml:space="preserve"> (0-10 kg/cm2) of following ranges with isolation valve and tap off pipe complete in all respect as per technical specification and as per direction of Engineer.</t>
    </r>
  </si>
  <si>
    <r>
      <t xml:space="preserve">Providing, installing, testing and commissioning of </t>
    </r>
    <r>
      <rPr>
        <b/>
        <sz val="10"/>
        <rFont val="Arial"/>
        <family val="2"/>
      </rPr>
      <t>Pressure transmitters</t>
    </r>
    <r>
      <rPr>
        <sz val="10"/>
        <rFont val="Arial"/>
        <family val="2"/>
      </rPr>
      <t xml:space="preserve"> (0 - 10 bar) in delivery pipes and as per direction of Engineer.</t>
    </r>
  </si>
  <si>
    <r>
      <t xml:space="preserve">Supplying, assembling, lowering and fixing in vertical position in bore well, </t>
    </r>
    <r>
      <rPr>
        <b/>
        <sz val="10"/>
        <rFont val="Arial"/>
        <family val="2"/>
      </rPr>
      <t xml:space="preserve">plain ended uPVC casing pipes </t>
    </r>
    <r>
      <rPr>
        <sz val="10"/>
        <rFont val="Arial"/>
        <family val="2"/>
      </rPr>
      <t>of required dia, of reputed &amp; approved make, including required hire &amp; labour charges, fittings &amp; accessories, cost of providing and fixing of centraliser, and transportation of casing assembly etc. all complete, for all depths, as per direction of Engineer-in-charge</t>
    </r>
    <r>
      <rPr>
        <b/>
        <sz val="10"/>
        <rFont val="Arial"/>
        <family val="2"/>
      </rPr>
      <t>.</t>
    </r>
  </si>
  <si>
    <r>
      <rPr>
        <b/>
        <sz val="10"/>
        <rFont val="Arial"/>
        <family val="2"/>
      </rPr>
      <t>Gravel packing in tube well</t>
    </r>
    <r>
      <rPr>
        <sz val="10"/>
        <rFont val="Arial"/>
        <family val="2"/>
      </rPr>
      <t xml:space="preserve"> construction in accordance with IS : 4097, including providing gravel fine/ medium/ coarse, in required grading &amp; sizes as per actual requirement, all complete as per direction of Engineer-in-charge.</t>
    </r>
  </si>
  <si>
    <r>
      <rPr>
        <b/>
        <sz val="10"/>
        <rFont val="Arial"/>
        <family val="2"/>
      </rPr>
      <t>Development of tube well</t>
    </r>
    <r>
      <rPr>
        <sz val="10"/>
        <rFont val="Arial"/>
        <family val="2"/>
      </rPr>
      <t xml:space="preserve"> in accordance with IS : 2800 (part I) and IS: 11189, to establish maximum rate of usable water yield without sand content (beyond permissible limit), with required capacity air compressor 250 PSI, running the compressor for required time till well is fully developed, measuring yield of well by “V” notch method or any other approved method, measuring static level &amp; draw down etc. by step draw down method, collecting water samples &amp; getting tested in approved laboratory, i/c disinfection of tube well, all complete, including hire &amp; labour charges of air compressor, tools &amp; accessories etc., all as per requirement and direction of Engineer-in-charge.</t>
    </r>
  </si>
  <si>
    <r>
      <t>Providing and fixing</t>
    </r>
    <r>
      <rPr>
        <b/>
        <sz val="10"/>
        <rFont val="Arial"/>
        <family val="2"/>
      </rPr>
      <t xml:space="preserve"> M.S. clamp</t>
    </r>
    <r>
      <rPr>
        <sz val="10"/>
        <rFont val="Arial"/>
        <family val="2"/>
      </rPr>
      <t xml:space="preserve"> of required dia to the top of casing/housing pipe of tube well as per IS: 2800 (part I), including necessary bolts &amp; nuts f required size as per standard specification etc. complete and as per direction of engineer in charge.</t>
    </r>
  </si>
  <si>
    <r>
      <t xml:space="preserve">Providing and fixing suitable size threaded </t>
    </r>
    <r>
      <rPr>
        <b/>
        <sz val="10"/>
        <rFont val="Arial"/>
        <family val="2"/>
      </rPr>
      <t>uPVC well cap</t>
    </r>
    <r>
      <rPr>
        <sz val="10"/>
        <rFont val="Arial"/>
        <family val="2"/>
      </rPr>
      <t xml:space="preserve"> to the top of bore well housing/ casing pipe, removable as per requirement, all complete as per standard specification etc. complete and as per direction of engineer in charge.</t>
    </r>
  </si>
  <si>
    <r>
      <t xml:space="preserve">Supplying, assembling, lowering and fixing in vertical position in bore well, </t>
    </r>
    <r>
      <rPr>
        <b/>
        <sz val="10"/>
        <rFont val="Arial"/>
        <family val="2"/>
      </rPr>
      <t xml:space="preserve">slotted/screened uPVC casing pipes </t>
    </r>
    <r>
      <rPr>
        <sz val="10"/>
        <rFont val="Arial"/>
        <family val="2"/>
      </rPr>
      <t>(having slot of size 1.5/3.0 mm)</t>
    </r>
    <r>
      <rPr>
        <b/>
        <sz val="10"/>
        <rFont val="Arial"/>
        <family val="2"/>
      </rPr>
      <t xml:space="preserve"> </t>
    </r>
    <r>
      <rPr>
        <sz val="10"/>
        <rFont val="Arial"/>
        <family val="2"/>
      </rPr>
      <t>of required dia, of reputed &amp; approved make, including required hire &amp; labour charges, fittings &amp; accessories, cost of providing and fixing of centraliser, and transportation of casing assembly etc. all complete, for all depths, as per direction of Engineer-in-charge</t>
    </r>
    <r>
      <rPr>
        <b/>
        <sz val="10"/>
        <rFont val="Arial"/>
        <family val="2"/>
      </rPr>
      <t>.</t>
    </r>
  </si>
  <si>
    <r>
      <t xml:space="preserve">Providing and fixing </t>
    </r>
    <r>
      <rPr>
        <b/>
        <sz val="10"/>
        <rFont val="Arial"/>
        <family val="2"/>
      </rPr>
      <t>uPVC Bail plug / Bottom plug</t>
    </r>
    <r>
      <rPr>
        <sz val="10"/>
        <rFont val="Arial"/>
        <family val="2"/>
      </rPr>
      <t xml:space="preserve"> of required dia to the bottom of pipe assembly of tube well as per standard specification etc. complete and as per direction of engineer in charge.</t>
    </r>
  </si>
  <si>
    <r>
      <rPr>
        <b/>
        <sz val="10"/>
        <rFont val="Arial"/>
        <family val="2"/>
      </rPr>
      <t>Water Quality Analysis</t>
    </r>
    <r>
      <rPr>
        <sz val="10"/>
        <rFont val="Arial"/>
        <family val="2"/>
      </rPr>
      <t>– Collecting representative sample and Physical &amp; Chemical testing of Parameter from NABL approved laboratory as per CPHEEO manual: PH, TDS, Taste &amp; Odor, turbidity, magnesium, Total hardness, total alkalinity, chloride, sulphate, nitrate, fluoride, Calcium, Iron, Pesticide, Manganese, Cooper, Aluminum, Residual Chlorine, Zinc, phenolic compound, Arsenic, Cadmium, Chromium, cyanides, lead, selenium, Mercury.</t>
    </r>
  </si>
  <si>
    <r>
      <t xml:space="preserve">RO (REVERSE OSMOSIS) UNIT; 
</t>
    </r>
    <r>
      <rPr>
        <b/>
        <sz val="10"/>
        <color rgb="FF002060"/>
        <rFont val="Arial Black"/>
        <family val="2"/>
      </rPr>
      <t>CAPACITY- 36.00 CUM/DAY</t>
    </r>
  </si>
  <si>
    <r>
      <t xml:space="preserve">Providing, lowering, laying fusion welded </t>
    </r>
    <r>
      <rPr>
        <b/>
        <sz val="10"/>
        <rFont val="Arial"/>
        <family val="2"/>
      </rPr>
      <t>HDPE PIPE PE-100 GRADE; PN-16</t>
    </r>
    <r>
      <rPr>
        <sz val="10"/>
        <rFont val="Arial"/>
        <family val="2"/>
      </rPr>
      <t xml:space="preserve"> pipe including all necessary excavation, bedding and trench filling from brine collection well to sea bed level</t>
    </r>
  </si>
  <si>
    <r>
      <t xml:space="preserve">Providing, lowering, laying fusion welded </t>
    </r>
    <r>
      <rPr>
        <b/>
        <sz val="10"/>
        <rFont val="Arial"/>
        <family val="2"/>
      </rPr>
      <t xml:space="preserve">H.D.P.E. PIPE PE-100 GRADE; PN-16 </t>
    </r>
    <r>
      <rPr>
        <sz val="10"/>
        <rFont val="Arial"/>
        <family val="2"/>
      </rPr>
      <t>pipe,  in the sea including marine survey and methodology statement for approval and all necessary excavation, concrete surround, stainless steel straps and rock anchors to diffuser outlet. giving satisfactory hydraulic test as per specification and drawing.</t>
    </r>
  </si>
  <si>
    <r>
      <t xml:space="preserve">Supply, Install, Testing and Commissioning of specification and relevent code, </t>
    </r>
    <r>
      <rPr>
        <b/>
        <sz val="10"/>
        <rFont val="Arial"/>
        <family val="2"/>
      </rPr>
      <t>submersible Pumping Sets comprising of Submersible Motor</t>
    </r>
    <r>
      <rPr>
        <sz val="10"/>
        <rFont val="Arial"/>
        <family val="2"/>
      </rPr>
      <t xml:space="preserve"> of sufficient horse-power coupled to a Pump of required duty conditions with water cooling with 415V, 3000/1500 rpm and as per specification with following duty conditions; etc.  complete  with  all respect as per the specification.</t>
    </r>
  </si>
  <si>
    <r>
      <t xml:space="preserve">Construction of </t>
    </r>
    <r>
      <rPr>
        <b/>
        <sz val="10"/>
        <rFont val="Tahoma"/>
        <family val="2"/>
      </rPr>
      <t xml:space="preserve">RCC Valve chamber </t>
    </r>
    <r>
      <rPr>
        <sz val="10"/>
        <rFont val="Tahoma"/>
        <family val="2"/>
      </rPr>
      <t>C30/20 grade for the valves as specified below including earth wok to the required depth as per the Drawing. Back filling and disposal of the surplus soil after back filling  including special required for fixing of valves as specified in the drawing inclusive of reinforced steel @ 115 kgs/cum including chamber cover &amp; Frame</t>
    </r>
  </si>
  <si>
    <r>
      <t xml:space="preserve">Providing, installing, testing and commission of </t>
    </r>
    <r>
      <rPr>
        <b/>
        <sz val="10"/>
        <rFont val="Arial"/>
        <family val="2"/>
      </rPr>
      <t>Ultrasonic Level sensor</t>
    </r>
    <r>
      <rPr>
        <sz val="10"/>
        <rFont val="Arial"/>
        <family val="2"/>
      </rPr>
      <t xml:space="preserve"> with level window in the electrical panel for showing water tank etc. and as per direction of engineer in charge.</t>
    </r>
  </si>
  <si>
    <r>
      <t xml:space="preserve">Providing, erecting, commissioning &amp; giving test &amp; trial for a period of one month including one year free maintenance after commissioning of </t>
    </r>
    <r>
      <rPr>
        <b/>
        <sz val="10"/>
        <rFont val="Arial"/>
        <family val="2"/>
      </rPr>
      <t>Electro chlorinator</t>
    </r>
    <r>
      <rPr>
        <sz val="10"/>
        <rFont val="Arial"/>
        <family val="2"/>
      </rPr>
      <t xml:space="preserve"> capable of generating chlorine form common salt by electrolysis using electrodes in form of sodium hypo chlorite solution containing 6-8 gms/lit of available chlorine in batch or continuous process and capable of providing 8 hrs. storage of hypochlorite in case of power failure. The electro chlorinator shall  comprise of following 1.  Electrolytic cell consisting dimensionally stable electrodes made from Gr I Titanium sheet with multi metal Oxide coating. 2.  Electolyzer tank made from PVC -FRP or Acrylic.3.  Power pack consisting of transformer rectifier for generating suitable DC current from AC supply along with the control switch for dosing pumps, etc. through MCB's contacts, relays and wiring. 4.  Control panel for the electro chlorinator consisting of DC voltage and current display income phase status unit on-off switches fuses etc. 5.  Dosing tank of suitable capacity made from PVC/FRP. 6. Dosing pumps of special quality (1W+1S) suitable to handle hypo chlorite solution. 7.  Entire chlorine solution pipeline shall be of PVC. Chlorine test kit suitable to measure residual chlorine up to 5PPM.</t>
    </r>
  </si>
  <si>
    <r>
      <t>Supply, Installation, Testing &amp; Commissioning of</t>
    </r>
    <r>
      <rPr>
        <b/>
        <sz val="10"/>
        <rFont val="Arial"/>
        <family val="2"/>
      </rPr>
      <t xml:space="preserve"> HT metering cubical panel</t>
    </r>
    <r>
      <rPr>
        <sz val="10"/>
        <rFont val="Arial"/>
        <family val="2"/>
      </rPr>
      <t xml:space="preserve"> as approved By DISCOMs fabricated out of 14 SWG CRCA sheet steel in two compartment &amp; MS angle of size 60mmX6mm having provision for Following: (i) Provision for fixing Trivector Meter (To be supplied by DISCOMs) (ii) Provision for fixing of combined CT PT Set (To be supplied by DISCOMs), (iii) TT Block, (iv) 6mm Bakelite sheet on all sides.</t>
    </r>
  </si>
  <si>
    <r>
      <t xml:space="preserve">Supply, receiving, storing, inspection, handling , assembling ,installing in correct aligned position, effecting proper connections,  testing and commissioning of  out door type oil filled, off circuit tap changer (OCTC) </t>
    </r>
    <r>
      <rPr>
        <b/>
        <sz val="10"/>
        <rFont val="Arial"/>
        <family val="2"/>
      </rPr>
      <t>transformer</t>
    </r>
    <r>
      <rPr>
        <sz val="10"/>
        <rFont val="Arial"/>
        <family val="2"/>
      </rPr>
      <t xml:space="preserve"> with the following specification and confirming to IS 2026( Part 1-5) No. of phases / frequency : 3 Phases/ 50 Hz - No Load Voltage ratio : 11/0.433 kV.                                                                      </t>
    </r>
  </si>
  <si>
    <r>
      <rPr>
        <b/>
        <sz val="10"/>
        <rFont val="Arial"/>
        <family val="2"/>
      </rPr>
      <t xml:space="preserve">SF of rubber matting </t>
    </r>
    <r>
      <rPr>
        <sz val="10"/>
        <rFont val="Arial"/>
        <family val="2"/>
      </rPr>
      <t>with one side corrugated as per IS specification 15652/2006</t>
    </r>
  </si>
  <si>
    <r>
      <t>SITC of FCBC</t>
    </r>
    <r>
      <rPr>
        <b/>
        <sz val="10"/>
        <rFont val="Arial"/>
        <family val="2"/>
      </rPr>
      <t xml:space="preserve"> ( Float cum boost charger)</t>
    </r>
    <r>
      <rPr>
        <sz val="10"/>
        <rFont val="Arial"/>
        <family val="2"/>
      </rPr>
      <t>suitable for 415V +/-10%, 50 Hz , 1-ǿ / 3 -ǿ Input &amp; 24/ 48 /110 V DC Output Natural Cooled, free standing in Sheet Steel enclosure, SCR controlled, regulation +/-1% , Efficiency &gt; 75% on FLAC/ DC Instruments, Selector Switch ,Built in DC Distribution Board (6 No MCB), indication, control as required of following rating:</t>
    </r>
    <r>
      <rPr>
        <b/>
        <sz val="10"/>
        <rFont val="Arial"/>
        <family val="2"/>
      </rPr>
      <t xml:space="preserve"> </t>
    </r>
    <r>
      <rPr>
        <sz val="10"/>
        <rFont val="Arial"/>
        <family val="2"/>
      </rPr>
      <t>20A+20A</t>
    </r>
  </si>
  <si>
    <r>
      <rPr>
        <b/>
        <sz val="10"/>
        <rFont val="Arial"/>
        <family val="2"/>
      </rPr>
      <t>Internal lighting</t>
    </r>
    <r>
      <rPr>
        <sz val="10"/>
        <rFont val="Arial"/>
        <family val="2"/>
      </rPr>
      <t xml:space="preserve"> </t>
    </r>
    <r>
      <rPr>
        <b/>
        <sz val="10"/>
        <rFont val="Arial"/>
        <family val="2"/>
      </rPr>
      <t>for Pump Rooms</t>
    </r>
    <r>
      <rPr>
        <sz val="10"/>
        <rFont val="Arial"/>
        <family val="2"/>
      </rPr>
      <t xml:space="preserve"> with conduit wiring, required fittings as per specification and Engineers requirement.</t>
    </r>
  </si>
  <si>
    <t>WATER SUPPLY CONVEYANCE SYSTEM</t>
  </si>
  <si>
    <t>WATER SUPPLY DISTRIBUTION NETWORK</t>
  </si>
  <si>
    <t>RAIN WATER COLLECTION / LIFT WELL</t>
  </si>
  <si>
    <t>RAW WATER TANK</t>
  </si>
  <si>
    <t>CLEAR WATER TANK</t>
  </si>
  <si>
    <t>BORE/TUBE WELL</t>
  </si>
  <si>
    <t>RO (REVERSE OSMOSIS) UNIT</t>
  </si>
  <si>
    <t>BRINE DISPOSAL</t>
  </si>
  <si>
    <t>GENERAL AND PRELIMINARIES</t>
  </si>
  <si>
    <t>Contractual Requirements</t>
  </si>
  <si>
    <t>Provide &amp; Maintain all necessary Insurances, Guarantees and Securities.</t>
  </si>
  <si>
    <t>SPECIFIED REQUIREMENTS</t>
  </si>
  <si>
    <t>Provision of Engineer's Office</t>
  </si>
  <si>
    <t>Item</t>
  </si>
  <si>
    <t>1.2.2</t>
  </si>
  <si>
    <t>Maintaining Engineer's Office</t>
  </si>
  <si>
    <t>Month</t>
  </si>
  <si>
    <t>1.2.3</t>
  </si>
  <si>
    <t>Provision of Contractor's Office</t>
  </si>
  <si>
    <t>1.2.4</t>
  </si>
  <si>
    <t>Provision of Contractor's Staff Accommodation</t>
  </si>
  <si>
    <t>1.2.5</t>
  </si>
  <si>
    <t>Maintaining Contractor's Office</t>
  </si>
  <si>
    <t>1.2.6</t>
  </si>
  <si>
    <t>Maintaining Contractor's Staff Accommodation</t>
  </si>
  <si>
    <t>1.2.7</t>
  </si>
  <si>
    <t>Provision of adequately equipped Laboratory services as required for site control on the quality of materials and the works as per special specification.</t>
  </si>
  <si>
    <t>1.2.8</t>
  </si>
  <si>
    <t>Maintaining the Laboratory services as required for site control of materials and works as per specification including all costs.</t>
  </si>
  <si>
    <t>1.2.9</t>
  </si>
  <si>
    <t xml:space="preserve">Provision and Erection of Notice Boards 3m x 4m size as per drawing and specification, including complete cost and conveyance of materials, labour charges, &amp; etc. </t>
  </si>
  <si>
    <t>1.2.10</t>
  </si>
  <si>
    <t>Provision of photographs of important activities of the work during the progress of work as directed by the Engineer , including all costs, etc.</t>
  </si>
  <si>
    <t>1.2.11</t>
  </si>
  <si>
    <t>Provision of video graph of the progress of works, one video tape not more than 30 minutes duration showing the progress during every month.</t>
  </si>
  <si>
    <t>1.2.12</t>
  </si>
  <si>
    <t>Training of employer's nominees in operation and maintenance as per Employer's Requirement.</t>
  </si>
  <si>
    <t>TEMPORARY WORKS</t>
  </si>
  <si>
    <t>Mobilize to site and maintain water bowsers to meet the drinking water needs of the households affected by dewatering of trenches.</t>
  </si>
  <si>
    <t>1.3.2</t>
  </si>
  <si>
    <t>Arrange during dewatering of trenches, for pumping ground water of salinity greater than 2500 microsiemens to be pumped out to sea.</t>
  </si>
  <si>
    <t>SITE PREPARATION</t>
  </si>
  <si>
    <t>Clearing grass, bushes, shrubs, saplings, uprooting rank vegetation all along the pipeline route and removal &amp; disposal of rubbish to approved tips anywhere in the island as directed by the Engineer-in-charge.</t>
  </si>
  <si>
    <t>Cutting of trees, including trunks, branching and removal of stumps, roots, stacking of serviceable materials with all lifts and up to all lead within project area and earth filling in the depression/pit, including excavation &amp; backfilling.</t>
  </si>
  <si>
    <t>Girth size up to 300mm</t>
  </si>
  <si>
    <t>Girth size from 300mm to 600mm</t>
  </si>
  <si>
    <t>Dismantling of existing structures like pillars, walls, slabs and any other structure constructed of Brick or coral stone masonry, cement concrete, sorting the dismantled material, disposal of unserviceable material and stacking the serviceable material.</t>
  </si>
  <si>
    <t>Removing tree stumps up to 600mm girth from the route of pipeline.</t>
  </si>
  <si>
    <t>Removal and relocation of electrical poles.</t>
  </si>
  <si>
    <t>Removal and relocation of telephone cables.</t>
  </si>
  <si>
    <t>ADDITIONS</t>
  </si>
  <si>
    <t>GENERALS AND PRELIMINARIES</t>
  </si>
  <si>
    <t>XIV</t>
  </si>
  <si>
    <t>OMISSIONS</t>
  </si>
  <si>
    <t>EXCAVATION IN CORAL/ORDINARY SOIL</t>
  </si>
  <si>
    <t>3.1.3</t>
  </si>
  <si>
    <t>3.1.4</t>
  </si>
  <si>
    <t>Providing, lowering, laying &amp; jointing of H.D.P.E. PIPES PE-100 GRADE; PN-6 pipes including fixing of complete components, such as bends, tees, tail pieces, reducers. Suitable for the pipeline etc., by fusion welding and giving satisfactory hydraulic test as per specification and drawing.</t>
  </si>
  <si>
    <t>Earthwork excavation  including clearing vegetation, shoring, strutting, and ramming with selected earth for preparing the bed level, as per the specification and drawing, for Pipeline trenches. In all kinds of soil.</t>
  </si>
  <si>
    <t>3.1.5</t>
  </si>
  <si>
    <t>5.1.2</t>
  </si>
  <si>
    <t>5.1.3</t>
  </si>
  <si>
    <t>5.1.4</t>
  </si>
  <si>
    <t>5.1.5</t>
  </si>
  <si>
    <t>5.1.6</t>
  </si>
  <si>
    <t>5.1.7</t>
  </si>
  <si>
    <t>5.1.8</t>
  </si>
  <si>
    <t>6.3</t>
  </si>
  <si>
    <t>6.4</t>
  </si>
  <si>
    <t>6.5</t>
  </si>
  <si>
    <t>6.2.4</t>
  </si>
  <si>
    <t>6.2.5</t>
  </si>
  <si>
    <t>6.3.1</t>
  </si>
  <si>
    <t>6.3.2</t>
  </si>
  <si>
    <t>6.3.3</t>
  </si>
  <si>
    <t>6.4.1</t>
  </si>
  <si>
    <t>6.4.2</t>
  </si>
  <si>
    <t>6.4.3</t>
  </si>
  <si>
    <t>6.4.4</t>
  </si>
  <si>
    <t>6.4.5</t>
  </si>
  <si>
    <t>6.4.6</t>
  </si>
  <si>
    <t>6.4.7</t>
  </si>
  <si>
    <t>6.4.8</t>
  </si>
  <si>
    <t>6.4.9</t>
  </si>
  <si>
    <t>6.4.10</t>
  </si>
  <si>
    <t>6.4.11</t>
  </si>
  <si>
    <t>6.5.1</t>
  </si>
  <si>
    <t>7.1.1.1</t>
  </si>
  <si>
    <t>7.1.1.2</t>
  </si>
  <si>
    <t>7.1.1.3</t>
  </si>
  <si>
    <t>7.1.1.4</t>
  </si>
  <si>
    <t>7.1.1.5</t>
  </si>
  <si>
    <t>7.1.1.6</t>
  </si>
  <si>
    <t>7.1.1.7</t>
  </si>
  <si>
    <t>7.1.1.8</t>
  </si>
  <si>
    <t>7.1.1.9</t>
  </si>
  <si>
    <t>7.1.1.10</t>
  </si>
  <si>
    <t>7.1.1.11</t>
  </si>
  <si>
    <t>8.1.2</t>
  </si>
  <si>
    <t>8.1.2.1</t>
  </si>
  <si>
    <t>4.2.1</t>
  </si>
  <si>
    <t>4.3</t>
  </si>
  <si>
    <t>4.4</t>
  </si>
  <si>
    <t>4.5.3</t>
  </si>
  <si>
    <t>VIII</t>
  </si>
  <si>
    <t>1.1.8</t>
  </si>
  <si>
    <t>Fire Fighting Pumps: 72 Cu.m/hr, 20m head (1W +1S) = 2 Nos.</t>
  </si>
  <si>
    <r>
      <rPr>
        <b/>
        <sz val="10"/>
        <rFont val="Arial"/>
        <family val="2"/>
      </rPr>
      <t>Earthwork</t>
    </r>
    <r>
      <rPr>
        <sz val="10"/>
        <rFont val="Arial"/>
        <family val="2"/>
      </rPr>
      <t xml:space="preserve"> excavation including clearing vegetation, shoring, strutting, and ramming with selected earth for preparing the bed,  as per specification and drawing, for pipeline trenches. In all kinds of soil.</t>
    </r>
  </si>
  <si>
    <r>
      <t xml:space="preserve">Open timbering in trenches including </t>
    </r>
    <r>
      <rPr>
        <b/>
        <sz val="10"/>
        <rFont val="Arial"/>
        <family val="2"/>
      </rPr>
      <t>strutting and shoring</t>
    </r>
    <r>
      <rPr>
        <sz val="10"/>
        <rFont val="Arial"/>
        <family val="2"/>
      </rPr>
      <t xml:space="preserve"> complete (Measurements to be taken of the face area timbered).</t>
    </r>
  </si>
  <si>
    <t>10.2</t>
  </si>
  <si>
    <t>10.2.1</t>
  </si>
  <si>
    <t>10.2.2</t>
  </si>
  <si>
    <r>
      <t>Open timbering in trenches including</t>
    </r>
    <r>
      <rPr>
        <b/>
        <sz val="10"/>
        <rFont val="Arial"/>
        <family val="2"/>
      </rPr>
      <t xml:space="preserve"> strutting and shoring</t>
    </r>
    <r>
      <rPr>
        <sz val="10"/>
        <rFont val="Arial"/>
        <family val="2"/>
      </rPr>
      <t xml:space="preserve"> complete (Measurements to be taken of the face area timbered).</t>
    </r>
  </si>
  <si>
    <t>4.2.6</t>
  </si>
  <si>
    <t>4.5.8</t>
  </si>
  <si>
    <t>5.1.1.1</t>
  </si>
  <si>
    <t>5.1.1.3</t>
  </si>
  <si>
    <t>5.1.1.5</t>
  </si>
  <si>
    <t>2.0</t>
  </si>
  <si>
    <t>2.2</t>
  </si>
  <si>
    <t>2.3</t>
  </si>
  <si>
    <t>2.4</t>
  </si>
  <si>
    <t>3.4</t>
  </si>
  <si>
    <t>4.0</t>
  </si>
  <si>
    <t>5.0</t>
  </si>
  <si>
    <t>6.0</t>
  </si>
  <si>
    <t>TOTAL MVR</t>
  </si>
  <si>
    <t>SOLAR ENERGY SYSTEM</t>
  </si>
  <si>
    <t>Nos</t>
  </si>
  <si>
    <t>Supply of Solar Panels (Capacity: 250 watt), Three Phase, Standard: IEC,</t>
  </si>
  <si>
    <t>Supply of Finished solar Battery, 12 V 200 AH</t>
  </si>
  <si>
    <t>Erection and commissioning including mounting structure</t>
  </si>
  <si>
    <t>SUPPLY OF O&amp;M EQUIPMENT AND SPARES</t>
  </si>
  <si>
    <t>Spares  for all pump stations:</t>
  </si>
  <si>
    <t>Safety Tools</t>
  </si>
  <si>
    <t>Supply and Delivery of the following safety equipments and tools:</t>
  </si>
  <si>
    <t>5 kg capacity dry chemical powder type Fire Extinguisher.</t>
  </si>
  <si>
    <t>Wooden First Aid Box</t>
  </si>
  <si>
    <t>Fire Bucket sand with 3 nos. of round bottom buckets.</t>
  </si>
  <si>
    <t>Rubber mat of 1.1kV grade of size 6mm thick.</t>
  </si>
  <si>
    <t>Fire Safety Rules chart.</t>
  </si>
  <si>
    <t>Shock Treatment Chart</t>
  </si>
  <si>
    <t>Maintenance Tools</t>
  </si>
  <si>
    <t>Supply and Delivery of the following maintenance tools / equipments.</t>
  </si>
  <si>
    <t>Adjustable wrench made up of carbon steel with standard pattern of size 200mm.</t>
  </si>
  <si>
    <t>Double ended open jaw spanner set of sizes (mm): 6x7, 8x9, 10x11, 12x13, 14x15, 16x17, 18x19, 20x21, 22x23, 24x25, 26x27, 28x29, 30x31, 32x33.</t>
  </si>
  <si>
    <t>Screw driver set consisting of various sizes (6", 8", 12").</t>
  </si>
  <si>
    <t>Cutting Pliers 12"</t>
  </si>
  <si>
    <t>Hacksaw frame with blade</t>
  </si>
  <si>
    <t>Manuals and Catalogues.</t>
  </si>
  <si>
    <t>Supply of Three complete sets of pump catalogues and manuals.</t>
  </si>
  <si>
    <t>Set of Pump Spare Parts of each pump.</t>
  </si>
  <si>
    <t>All other items not covered above, including all materials, equipments and labour, for installation of equipment, drives, wiring, leakage, dewatering sump pump conduits, wire trays, lighting, breakers, switchgear, fixtures, access ladders, metal works, etc.</t>
  </si>
  <si>
    <t>Operation and Maintenance Equipments</t>
  </si>
  <si>
    <t>Provision of all operations and maintenance equipments.</t>
  </si>
  <si>
    <t>Set of cleaning rods.</t>
  </si>
  <si>
    <t>XV</t>
  </si>
  <si>
    <t>TESTING AND COMMISSIONING</t>
  </si>
  <si>
    <t>Testing and Commissioning of the overall water supply system</t>
  </si>
  <si>
    <t>XVI</t>
  </si>
  <si>
    <t>16</t>
  </si>
  <si>
    <t>17</t>
  </si>
  <si>
    <t>XVII</t>
  </si>
  <si>
    <t>1.4</t>
  </si>
  <si>
    <t>Supply &amp; installation of diffuser at end of outfall</t>
  </si>
  <si>
    <r>
      <t xml:space="preserve">BRINE DISPOSAL; 
</t>
    </r>
    <r>
      <rPr>
        <b/>
        <sz val="10"/>
        <color rgb="FF002060"/>
        <rFont val="Arial Black"/>
        <family val="2"/>
      </rPr>
      <t>Length: 300.00M; 110MM DIA</t>
    </r>
  </si>
  <si>
    <t>Circuit Wiring - Wiring for circuit wiring with PVC insulated cable FR with copper multi strand conductor ISI marked in Surface rigid P.V.C. conduit (MMS) of ISI marked suitable size including painting etc. as required as per specification 4x2.5 Sq.mm.</t>
  </si>
  <si>
    <t>10.2.3</t>
  </si>
  <si>
    <t>Supply Installation, connection and commissioning of PV modules based on complete system design solution. System shall include PV modules, appropriate selection of charge controllers, the required auto change over, inverters, battery..etc. All necessary protection equipment shall be provided as per code requirement. This include fuses, breakers, surge protection.</t>
  </si>
  <si>
    <t>Hybrid Solar inverter (Capacity: 40 KVA), Make: Enertech, Series: Sun magic, Three Phase, Standard: IEC</t>
  </si>
  <si>
    <t>Charge controllers</t>
  </si>
  <si>
    <t>Auto Changeover</t>
  </si>
  <si>
    <t>All necessary protection equipments</t>
  </si>
  <si>
    <t>CONCRETE WORKS</t>
  </si>
  <si>
    <t>Concrete (1:2:3)</t>
  </si>
  <si>
    <t>cu.m</t>
  </si>
  <si>
    <t>Excavation</t>
  </si>
  <si>
    <t>Lean concrete (1:2:6)</t>
  </si>
  <si>
    <t>kg</t>
  </si>
  <si>
    <t>Waterproofing compund</t>
  </si>
  <si>
    <t>Ltrs</t>
  </si>
  <si>
    <t>Steel deformed bars, 10mm dia x6m</t>
  </si>
  <si>
    <t>MASONRY &amp; PLASTERING</t>
  </si>
  <si>
    <t>sq.m</t>
  </si>
  <si>
    <t>Internal walls, 150mm thick (1:5)</t>
  </si>
  <si>
    <t>Plastering external walls, 12mm thick (2-coats) (1:5)</t>
  </si>
  <si>
    <t>Plastering internal walls, 12mm thick (2-coats) (1:5)</t>
  </si>
  <si>
    <t>Floor screed 35mm thick (1:5)</t>
  </si>
  <si>
    <t>METAL WORKS</t>
  </si>
  <si>
    <t>Truss, Allow for fixing of truss</t>
  </si>
  <si>
    <t>CEILING, Aluminium framed ceiling system</t>
  </si>
  <si>
    <t>Door &amp; windows</t>
  </si>
  <si>
    <t>PIPE WORK</t>
  </si>
  <si>
    <t>Electrical works complete including all fixings and wiring inside conduit.</t>
  </si>
  <si>
    <t>FINISHES</t>
  </si>
  <si>
    <t>Painting on all Ceiling, interior &amp; exterior surfaces of walls</t>
  </si>
  <si>
    <t>Tiling on floor</t>
  </si>
  <si>
    <t>General area, 600 x 600</t>
  </si>
  <si>
    <t>Wet area, 300 x 300</t>
  </si>
  <si>
    <t>ROOFING</t>
  </si>
  <si>
    <t>Lysaght roofing</t>
  </si>
  <si>
    <t>The cost should include the cost of All earth works, including Barricading, Excavation, Bed Preparation, Pipe Welding, Back Filling, Disposal of Surplus Earth, Shoring &amp; Strutting wherever necessary, Testing &amp; Disinfection. Overflow drainage and recharge system Etc. all complete</t>
  </si>
  <si>
    <t xml:space="preserve">Construction of RCC  C25/20 grade thrust block for the bends and tees as specified below  including earth wok to the required depth as per the drawing  Back filling and disposal of the surplus soil after back filling with PCC of grade C20/20  as per Specification </t>
  </si>
  <si>
    <t>Supply, delivery and fixing of brand new Tamper proof Kinetic Air Valves (Category 1) PN-1.6 with dimensions as per Specification &amp; drawing conforming to BS 2494 and BS 4865 part I,  as per Specification, drawings and as directed by the Engineer.</t>
  </si>
  <si>
    <t xml:space="preserve">Supply, installation, testing and commissioning of Electromagnetic Flow Meter etc. including all materials (excluding CI/fittings) and making connection with existing pipeline required for Electromagnetic Flow Meter including cutting the existing pipe line etc. complete in all respect as per technical specification and as per direction of Engineer. </t>
  </si>
  <si>
    <t>Providing, installation, testing and commissioning of Electromagnetic Flow Meter etc. including all materials (excluding CI/fittings) and making connection with existing pipeline required for Electromagnetic Flow Meter including cutting the existing pipe line etc. complete in all respect as per technical specification and as per direction of Engineer.</t>
  </si>
  <si>
    <t>Supplying, delivering fixing and jointing at site Wash out valve as per Specification &amp; drawings.</t>
  </si>
  <si>
    <t xml:space="preserve">Providing, lowering, laying, aligning, fixing  in position and jointing in  pipe line, dual plate Non Return / check valves of following dia (including jointing and jointing material), including all material, labour, testing and commissioning as  per Technical Specifications and as per direction of Engineer. </t>
  </si>
  <si>
    <t>Supplying, delivering fixing and jointing at site Sluice / Gate valves as per Specification &amp; drawings.</t>
  </si>
  <si>
    <t>Specials for Valves</t>
  </si>
  <si>
    <r>
      <t xml:space="preserve">Providing, laying in position, jointing, hydraulic testing and commissioning of </t>
    </r>
    <r>
      <rPr>
        <b/>
        <sz val="10"/>
        <rFont val="Arial"/>
        <family val="2"/>
      </rPr>
      <t xml:space="preserve"> specials </t>
    </r>
    <r>
      <rPr>
        <sz val="10"/>
        <rFont val="Arial"/>
        <family val="2"/>
      </rPr>
      <t>suitable for push on jointing including flanged special such as tees, bends, collars, tapers and caps etc. including cost of water required for  testing etc. complete and as directed by the Engineer in Charge.</t>
    </r>
  </si>
  <si>
    <r>
      <t xml:space="preserve">Providing, laying in position, jointing, hydraulic testing and commissioning of </t>
    </r>
    <r>
      <rPr>
        <b/>
        <sz val="10"/>
        <rFont val="Arial"/>
        <family val="2"/>
      </rPr>
      <t xml:space="preserve">specials </t>
    </r>
    <r>
      <rPr>
        <sz val="10"/>
        <rFont val="Arial"/>
        <family val="2"/>
      </rPr>
      <t>suitable for push on jointing including flanged special such as tees, bends, collars, tapers and caps etc. including cost of water required for  testing etc. complete and as directed by the Engineer in Charge.</t>
    </r>
  </si>
  <si>
    <t>Construction of Valve chamber C30/20 grade for the valves as specified below including earth wok to the required depth as per the Drawing. Back filling and disposal of the surplus soil after back filling  including special required for fixing of valves as specified in the drawing inclusive of reinforced steel @ 115 kgs/cum , including chamber cover &amp; Frame</t>
  </si>
  <si>
    <t>Supplying, delivering fixing and jointing at site Sluice/Gate valves as per Specification &amp; drawings.</t>
  </si>
  <si>
    <r>
      <t xml:space="preserve">Construction of </t>
    </r>
    <r>
      <rPr>
        <b/>
        <sz val="10"/>
        <rFont val="Tahoma"/>
        <family val="2"/>
      </rPr>
      <t xml:space="preserve">Valve chamber </t>
    </r>
    <r>
      <rPr>
        <sz val="10"/>
        <rFont val="Tahoma"/>
        <family val="2"/>
      </rPr>
      <t xml:space="preserve">C30/20 grade for the valves as specified below including earth wok to the required depth as per the Drawing. Back filling and disposal of the surplus soil after back filling  including special required for fixing of valves as specified in the drawing inclusive of reinforced steel @ 115 kgs/cum </t>
    </r>
  </si>
  <si>
    <t>Supplying, delivering fixing and jointing at site Sluice/Gate valves with flanged ends. as per Specification &amp; drawings.</t>
  </si>
  <si>
    <t>CONSTRUCTION OF CHAMBER</t>
  </si>
  <si>
    <t>Construction of Valve chamber C30 grade for the valves as specified below including earth wok to the required depth as per the Drawing. Back filling and disposal of the surplus soil after back filling  including special required for fixing of valves as specified in the drawing inclusive of reinforced steel @ 115 kgs/cum, Cover and frame.</t>
  </si>
  <si>
    <t>Supplying, delivering fixing and jointing at site Sluice/Gate valves with flanged ends as per Specification &amp; drawings.</t>
  </si>
  <si>
    <r>
      <t xml:space="preserve">Construction of </t>
    </r>
    <r>
      <rPr>
        <b/>
        <sz val="10"/>
        <rFont val="Tahoma"/>
        <family val="2"/>
      </rPr>
      <t>Valve chamber</t>
    </r>
    <r>
      <rPr>
        <sz val="10"/>
        <rFont val="Tahoma"/>
        <family val="2"/>
      </rPr>
      <t xml:space="preserve"> C30/20 grade for the valves as specified below including earth wok to the required depth as per the Drawing. Back filling and disposal of the surplus soil after back filling  including special required for fixing of valves as specified in the drawing inclusive of reinforced steel @ 115 kgs/cum </t>
    </r>
  </si>
  <si>
    <t>Supplying, delivering fixing and jointing at site Sluice valve as per Specification &amp; drawings.</t>
  </si>
  <si>
    <t xml:space="preserve">Providing, lowering, laying, aligning, fixing  in position and jointing in  pipe line, dual plate Non Return/check valves of following dia (including jointing and jointing material), including all material, labour, testing and commissioning as  per Technical Specifications and as per direction of Engineer. </t>
  </si>
  <si>
    <t>Automated first flush mechanism as per the detailed drawings. Including drainage and soil absorption or recharge pit / well recharge - 2 Nos. for each Community centre</t>
  </si>
  <si>
    <t>Supply, Transportation to site, lifting, installation, Testing, Commissioning of Ultrafiltration unit as per all relevant Codes, international practices and As per the Specification etc. complete and  as per direction of Engineer In Charge including water meters, pressure gauges and all accessories all complete.</t>
  </si>
  <si>
    <t>Providing a lift well pre-fabricated of size 50,000 litres, , including one water meter, basket screen, etc all complete</t>
  </si>
  <si>
    <r>
      <t xml:space="preserve">BORE/TUBE WELL; 
</t>
    </r>
    <r>
      <rPr>
        <b/>
        <sz val="10"/>
        <color rgb="FF002060"/>
        <rFont val="Arial Black"/>
        <family val="2"/>
      </rPr>
      <t>35.00M DEPTH &amp; 200MM DIA; 1NOS.</t>
    </r>
  </si>
  <si>
    <t>Supply, Transportation to site, lifting, installation, Testing, Commissioning of Reserve Osmosis (RO) Plant as per all relevant Codes, international practices and As per the Specification etc. complete including water meters and  as per direction of Engineer In Charge with the following capacity;</t>
  </si>
  <si>
    <t>ULTRA FILTER</t>
  </si>
  <si>
    <t>For RWT to Ultra Filter: 36 cum/day, 10m Head; (1W +1 S) =2 Nos.</t>
  </si>
  <si>
    <t>Ultra Filter to Treated water Tank: 36 cum/day, 10m Head; (1W +1 S) =2 Nos.</t>
  </si>
  <si>
    <t>Walls - Masonry - 150mm thick</t>
  </si>
  <si>
    <t>width 150 mm dia</t>
  </si>
  <si>
    <r>
      <t xml:space="preserve">ULTRAFILTER; 
</t>
    </r>
    <r>
      <rPr>
        <b/>
        <sz val="10"/>
        <color rgb="FF002060"/>
        <rFont val="Arial Black"/>
        <family val="2"/>
      </rPr>
      <t>CAPACITY- 2 CUM/HR/UNIT</t>
    </r>
  </si>
  <si>
    <t>CEMENT CONCRETE</t>
  </si>
  <si>
    <t>Providing and laying cement concrete C25/30 for Foundation of Tank</t>
  </si>
  <si>
    <t>Bottom Slab of Tank</t>
  </si>
  <si>
    <t>Top Slab of Tank</t>
  </si>
  <si>
    <t>Vertical Wall</t>
  </si>
  <si>
    <t>Accessories like Manhole Cover (Checquered plate), Lifting arrangement for Pumps, Steps inside the well, screen at the inlet of Lift well, etc</t>
  </si>
  <si>
    <t>Bottom slab for Tank</t>
  </si>
  <si>
    <t>800,000 litres Capacity - 11.5m diameter, 8m height</t>
  </si>
  <si>
    <t>300,000 litres Capacity - 7m diameter, 8m height</t>
  </si>
  <si>
    <t>Bottom slab for tank</t>
  </si>
  <si>
    <t>VIII-C</t>
  </si>
  <si>
    <r>
      <t xml:space="preserve">BRINE WELL; 
</t>
    </r>
    <r>
      <rPr>
        <b/>
        <sz val="10"/>
        <color rgb="FF002060"/>
        <rFont val="Arial Black"/>
        <family val="2"/>
      </rPr>
      <t>SIZE: 2.0m Dia x 3.00m Depth</t>
    </r>
  </si>
  <si>
    <t>Foundation work in providing and  laying RCC of grade C35  including fabrication of high yield steel (fy = 415 MPa), as per Specification &amp; drawing and as directed by the Engineer</t>
  </si>
  <si>
    <t>Plinth Beams</t>
  </si>
  <si>
    <t>Columns, providing and  laying RCC of grade C35  including fabrication of high yield steel (fy = 415 MPa), as per Specification &amp; drawing and as directed by the Engineer</t>
  </si>
  <si>
    <t>Beams, providing and  laying RCC of grade C35  including fabrication of high yield steel (fy = 415 MPa), as per Specification &amp; drawing and as directed by the Engineer</t>
  </si>
  <si>
    <t>Ground Slab including plant foundations, providing and  laying RCC of grade C35  including fabrication of high yield steel (fy = 415 MPa), as per Specification &amp; drawing and as directed by the Engineer</t>
  </si>
  <si>
    <t>External walls, 150mm thick (1:5) - 12mm thick</t>
  </si>
  <si>
    <t>WOOD WORKS - Timber Battens, rafters, Facia board</t>
  </si>
  <si>
    <t>Sq.m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</si>
</sst>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_);\(&quot;$&quot;#,##0\)"/>
    <numFmt numFmtId="165" formatCode="_(* #,##0.00_);_(* \(#,##0.00\);_(* &quot;-&quot;??_);_(@_)"/>
    <numFmt numFmtId="166" formatCode="_ * #,##0_ ;_ * \-#,##0_ ;_ * &quot;-&quot;_ ;_ @_ "/>
    <numFmt numFmtId="167" formatCode="_ * #,##0.00_ ;_ * \-#,##0.00_ ;_ * &quot;-&quot;??_ ;_ @_ "/>
    <numFmt numFmtId="168" formatCode="&quot;$&quot;#,##0.00;[Red]\-&quot;$&quot;#,##0.00"/>
    <numFmt numFmtId="169" formatCode="mm/dd/yyyy"/>
    <numFmt numFmtId="170" formatCode="_-* #,##0.00\ &quot;€&quot;_-;\-* #,##0.00\ &quot;€&quot;_-;_-* &quot;-&quot;??\ &quot;€&quot;_-;_-@_-"/>
    <numFmt numFmtId="171" formatCode="_-* #,##0\ _F_-;\-* #,##0\ _F_-;_-* &quot;-&quot;\ _F_-;_-@_-"/>
    <numFmt numFmtId="172" formatCode="_-* #,##0.00\ _F_-;\-* #,##0.00\ _F_-;_-* &quot;-&quot;??\ _F_-;_-@_-"/>
    <numFmt numFmtId="173" formatCode="#,##0.00000000;[Red]\-#,##0.00000000"/>
    <numFmt numFmtId="174" formatCode="_ &quot;Fr.&quot;\ * #,##0_ ;_ &quot;Fr.&quot;\ * \-#,##0_ ;_ &quot;Fr.&quot;\ * &quot;-&quot;_ ;_ @_ "/>
    <numFmt numFmtId="175" formatCode="_ &quot;Fr.&quot;\ * #,##0.00_ ;_ &quot;Fr.&quot;\ * \-#,##0.00_ ;_ &quot;Fr.&quot;\ * &quot;-&quot;??_ ;_ @_ "/>
    <numFmt numFmtId="176" formatCode="_-&quot;$&quot;* #,##0_-;\-&quot;$&quot;* #,##0_-;_-&quot;$&quot;* &quot;-&quot;_-;_-@_-"/>
    <numFmt numFmtId="177" formatCode="_-&quot;$&quot;* #,##0.00_-;\-&quot;$&quot;* #,##0.00_-;_-&quot;$&quot;* &quot;-&quot;??_-;_-@_-"/>
    <numFmt numFmtId="178" formatCode="&quot;\&quot;#,##0.00;[Red]&quot;\&quot;\-#,##0.00"/>
    <numFmt numFmtId="179" formatCode="&quot;\&quot;#,##0;[Red]&quot;\&quot;\-#,##0"/>
    <numFmt numFmtId="180" formatCode="_(* #,##0_);_(* \(#,##0\);_(* &quot;-&quot;??_);_(@_)"/>
    <numFmt numFmtId="181" formatCode="0.0"/>
    <numFmt numFmtId="182" formatCode="0.000"/>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sz val="10"/>
      <name val="Arial"/>
      <family val="2"/>
    </font>
    <font>
      <b/>
      <sz val="11"/>
      <name val="Arial Black"/>
      <family val="2"/>
    </font>
    <font>
      <sz val="11"/>
      <name val="Arial Black"/>
      <family val="2"/>
    </font>
    <font>
      <sz val="11"/>
      <color theme="1"/>
      <name val="Arial"/>
      <family val="2"/>
    </font>
    <font>
      <sz val="11"/>
      <color rgb="FF002060"/>
      <name val="Arial"/>
      <family val="2"/>
    </font>
    <font>
      <sz val="11"/>
      <name val="‚l‚r ‚oƒSƒVƒbƒN"/>
      <family val="3"/>
      <charset val="128"/>
    </font>
    <font>
      <sz val="12"/>
      <name val="¹UAAA¼"/>
      <family val="3"/>
      <charset val="129"/>
    </font>
    <font>
      <sz val="7"/>
      <name val="Helv"/>
    </font>
    <font>
      <b/>
      <sz val="10"/>
      <name val="MS Sans Serif"/>
      <family val="2"/>
    </font>
    <font>
      <sz val="11"/>
      <color indexed="8"/>
      <name val="Calibri"/>
      <family val="2"/>
      <charset val="1"/>
    </font>
    <font>
      <sz val="8"/>
      <name val="Arial"/>
      <family val="2"/>
    </font>
    <font>
      <sz val="10"/>
      <name val="Courier"/>
      <family val="3"/>
    </font>
    <font>
      <sz val="7"/>
      <color indexed="10"/>
      <name val="Helv"/>
    </font>
    <font>
      <sz val="14"/>
      <name val="뼻뮝"/>
      <family val="3"/>
      <charset val="129"/>
    </font>
    <font>
      <sz val="12"/>
      <name val="뼻뮝"/>
      <family val="1"/>
      <charset val="129"/>
    </font>
    <font>
      <sz val="12"/>
      <name val="바탕체"/>
      <family val="1"/>
      <charset val="129"/>
    </font>
    <font>
      <sz val="10"/>
      <name val="굴림체"/>
      <family val="3"/>
      <charset val="129"/>
    </font>
    <font>
      <b/>
      <sz val="11"/>
      <name val="Arial Narrow"/>
      <family val="2"/>
    </font>
    <font>
      <sz val="11"/>
      <name val="Arial Narrow"/>
      <family val="2"/>
    </font>
    <font>
      <b/>
      <sz val="11"/>
      <color rgb="FF00B0F0"/>
      <name val="Arial"/>
      <family val="2"/>
    </font>
    <font>
      <sz val="11"/>
      <color rgb="FF00B0F0"/>
      <name val="Arial"/>
      <family val="2"/>
    </font>
    <font>
      <b/>
      <i/>
      <u/>
      <sz val="11"/>
      <name val="Arial Black"/>
      <family val="2"/>
    </font>
    <font>
      <b/>
      <sz val="11"/>
      <color theme="9" tint="-0.499984740745262"/>
      <name val="Arial"/>
      <family val="2"/>
    </font>
    <font>
      <sz val="11"/>
      <color rgb="FFFF99FF"/>
      <name val="Arial"/>
      <family val="2"/>
    </font>
    <font>
      <sz val="11"/>
      <color rgb="FFFF0000"/>
      <name val="Arial"/>
      <family val="2"/>
    </font>
    <font>
      <sz val="12"/>
      <color rgb="FFFF0000"/>
      <name val="Arial Narrow"/>
      <family val="2"/>
    </font>
    <font>
      <b/>
      <sz val="11"/>
      <color rgb="FF002060"/>
      <name val="Arial Black"/>
      <family val="2"/>
    </font>
    <font>
      <b/>
      <sz val="11"/>
      <color theme="0"/>
      <name val="Arial"/>
      <family val="2"/>
    </font>
    <font>
      <b/>
      <sz val="11"/>
      <color theme="0"/>
      <name val="Arial Black"/>
      <family val="2"/>
    </font>
    <font>
      <b/>
      <sz val="11"/>
      <color rgb="FF3F3F3F"/>
      <name val="Calibri"/>
      <family val="2"/>
      <scheme val="minor"/>
    </font>
    <font>
      <sz val="11"/>
      <color rgb="FFFF33CC"/>
      <name val="Arial"/>
      <family val="2"/>
    </font>
    <font>
      <b/>
      <sz val="11"/>
      <color rgb="FFFF33CC"/>
      <name val="Arial"/>
      <family val="2"/>
    </font>
    <font>
      <b/>
      <sz val="11"/>
      <color rgb="FFFFFF00"/>
      <name val="Arial"/>
      <family val="2"/>
    </font>
    <font>
      <b/>
      <u/>
      <sz val="11"/>
      <name val="Arial Black"/>
      <family val="2"/>
    </font>
    <font>
      <b/>
      <sz val="11"/>
      <color indexed="8"/>
      <name val="Arial"/>
      <family val="2"/>
    </font>
    <font>
      <sz val="10"/>
      <name val="Arial Black"/>
      <family val="2"/>
    </font>
    <font>
      <sz val="10"/>
      <color theme="0"/>
      <name val="Arial Black"/>
      <family val="2"/>
    </font>
    <font>
      <sz val="11"/>
      <color rgb="FFFFC000"/>
      <name val="Arial"/>
      <family val="2"/>
    </font>
    <font>
      <sz val="11"/>
      <name val="Tahoma"/>
      <family val="2"/>
    </font>
    <font>
      <vertAlign val="superscript"/>
      <sz val="11"/>
      <name val="Tahoma"/>
      <family val="2"/>
    </font>
    <font>
      <sz val="11"/>
      <color theme="9" tint="-0.249977111117893"/>
      <name val="Arial"/>
      <family val="2"/>
    </font>
    <font>
      <b/>
      <sz val="10"/>
      <color theme="0"/>
      <name val="Arial Black"/>
      <family val="2"/>
    </font>
    <font>
      <b/>
      <sz val="10"/>
      <name val="Arial Black"/>
      <family val="2"/>
    </font>
    <font>
      <b/>
      <sz val="10"/>
      <name val="Arial"/>
      <family val="2"/>
    </font>
    <font>
      <b/>
      <sz val="10"/>
      <color theme="9" tint="-0.499984740745262"/>
      <name val="Arial Black"/>
      <family val="2"/>
    </font>
    <font>
      <b/>
      <sz val="10"/>
      <color rgb="FF002060"/>
      <name val="Arial Black"/>
      <family val="2"/>
    </font>
    <font>
      <sz val="10"/>
      <color theme="9" tint="-0.499984740745262"/>
      <name val="Arial Black"/>
      <family val="2"/>
    </font>
    <font>
      <b/>
      <sz val="10"/>
      <name val="Tahoma"/>
      <family val="2"/>
    </font>
    <font>
      <sz val="10"/>
      <name val="Tahoma"/>
      <family val="2"/>
    </font>
    <font>
      <b/>
      <sz val="10"/>
      <color theme="9" tint="-0.249977111117893"/>
      <name val="Arial Black"/>
      <family val="2"/>
    </font>
    <font>
      <sz val="10"/>
      <color theme="9" tint="-0.249977111117893"/>
      <name val="Arial Black"/>
      <family val="2"/>
    </font>
    <font>
      <sz val="9"/>
      <name val="Arial"/>
      <family val="2"/>
    </font>
    <font>
      <sz val="10"/>
      <color rgb="FF000000"/>
      <name val="Arial"/>
      <family val="2"/>
    </font>
    <font>
      <sz val="10"/>
      <color indexed="8"/>
      <name val="Arial"/>
      <family val="2"/>
    </font>
    <font>
      <b/>
      <sz val="12"/>
      <color rgb="FF252525"/>
      <name val="Calibri"/>
      <family val="2"/>
    </font>
    <font>
      <sz val="10"/>
      <name val="Calibri"/>
      <family val="2"/>
      <scheme val="minor"/>
    </font>
    <font>
      <sz val="10"/>
      <color rgb="FFFF0000"/>
      <name val="Arial"/>
      <family val="2"/>
    </font>
    <font>
      <sz val="10"/>
      <color rgb="FFFF0000"/>
      <name val="Arial Black"/>
      <family val="2"/>
    </font>
    <font>
      <sz val="10"/>
      <name val="Arial "/>
    </font>
  </fonts>
  <fills count="14">
    <fill>
      <patternFill patternType="none"/>
    </fill>
    <fill>
      <patternFill patternType="gray125"/>
    </fill>
    <fill>
      <patternFill patternType="solid">
        <fgColor theme="6" tint="0.79998168889431442"/>
        <bgColor indexed="65"/>
      </patternFill>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F2F2F2"/>
      </patternFill>
    </fill>
    <fill>
      <patternFill patternType="solid">
        <fgColor rgb="FF00B050"/>
        <bgColor indexed="64"/>
      </patternFill>
    </fill>
    <fill>
      <patternFill patternType="solid">
        <fgColor theme="0"/>
        <bgColor indexed="64"/>
      </patternFill>
    </fill>
  </fills>
  <borders count="28">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style="hair">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hair">
        <color indexed="64"/>
      </left>
      <right style="hair">
        <color indexed="64"/>
      </right>
      <top/>
      <bottom style="hair">
        <color indexed="64"/>
      </bottom>
      <diagonal/>
    </border>
    <border>
      <left style="thin">
        <color rgb="FF3F3F3F"/>
      </left>
      <right style="thin">
        <color rgb="FF3F3F3F"/>
      </right>
      <top style="thin">
        <color rgb="FF3F3F3F"/>
      </top>
      <bottom style="thin">
        <color rgb="FF3F3F3F"/>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right/>
      <top/>
      <bottom style="thin">
        <color theme="8"/>
      </bottom>
      <diagonal/>
    </border>
    <border>
      <left style="hair">
        <color theme="8" tint="0.39994506668294322"/>
      </left>
      <right style="hair">
        <color theme="8" tint="0.39994506668294322"/>
      </right>
      <top style="hair">
        <color theme="8" tint="0.39994506668294322"/>
      </top>
      <bottom style="hair">
        <color theme="8" tint="0.39994506668294322"/>
      </bottom>
      <diagonal/>
    </border>
    <border>
      <left style="hair">
        <color theme="8" tint="0.39997558519241921"/>
      </left>
      <right style="hair">
        <color theme="8" tint="0.39997558519241921"/>
      </right>
      <top style="hair">
        <color theme="8" tint="0.39997558519241921"/>
      </top>
      <bottom style="hair">
        <color theme="8" tint="0.3999755851924192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theme="2" tint="-0.749992370372631"/>
      </left>
      <right style="thin">
        <color theme="2" tint="-0.749992370372631"/>
      </right>
      <top/>
      <bottom style="hair">
        <color theme="2" tint="-0.749992370372631"/>
      </bottom>
      <diagonal/>
    </border>
    <border>
      <left style="thin">
        <color theme="2" tint="-0.749992370372631"/>
      </left>
      <right style="thin">
        <color theme="2" tint="-0.749992370372631"/>
      </right>
      <top style="hair">
        <color theme="2" tint="-0.749992370372631"/>
      </top>
      <bottom style="hair">
        <color theme="2" tint="-0.749992370372631"/>
      </bottom>
      <diagonal/>
    </border>
    <border>
      <left style="thin">
        <color theme="2" tint="-0.499984740745262"/>
      </left>
      <right style="thin">
        <color theme="2" tint="-0.499984740745262"/>
      </right>
      <top style="thin">
        <color theme="2" tint="-0.499984740745262"/>
      </top>
      <bottom/>
      <diagonal/>
    </border>
    <border>
      <left style="thin">
        <color auto="1"/>
      </left>
      <right style="thin">
        <color auto="1"/>
      </right>
      <top style="hair">
        <color auto="1"/>
      </top>
      <bottom style="double">
        <color indexed="64"/>
      </bottom>
      <diagonal/>
    </border>
    <border>
      <left style="thin">
        <color indexed="64"/>
      </left>
      <right style="thin">
        <color indexed="64"/>
      </right>
      <top/>
      <bottom style="thin">
        <color indexed="64"/>
      </bottom>
      <diagonal/>
    </border>
    <border>
      <left style="thin">
        <color theme="2" tint="-0.749992370372631"/>
      </left>
      <right style="thin">
        <color theme="2" tint="-0.749992370372631"/>
      </right>
      <top style="hair">
        <color theme="2" tint="-0.749992370372631"/>
      </top>
      <bottom style="thin">
        <color indexed="64"/>
      </bottom>
      <diagonal/>
    </border>
  </borders>
  <cellStyleXfs count="85">
    <xf numFmtId="0" fontId="0" fillId="0" borderId="0"/>
    <xf numFmtId="165" fontId="8" fillId="0" borderId="0" applyFont="0" applyFill="0" applyBorder="0" applyAlignment="0" applyProtection="0"/>
    <xf numFmtId="0" fontId="8" fillId="0" borderId="0"/>
    <xf numFmtId="165" fontId="5" fillId="0" borderId="0" applyFont="0" applyFill="0" applyBorder="0" applyAlignment="0" applyProtection="0"/>
    <xf numFmtId="0" fontId="8" fillId="0" borderId="0"/>
    <xf numFmtId="0" fontId="13"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 fontId="15" fillId="0" borderId="0"/>
    <xf numFmtId="164" fontId="16" fillId="0" borderId="1" applyAlignment="0" applyProtection="0"/>
    <xf numFmtId="0" fontId="14" fillId="0" borderId="0"/>
    <xf numFmtId="0" fontId="14" fillId="0" borderId="0"/>
    <xf numFmtId="165" fontId="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169" fontId="8" fillId="0" borderId="2" applyBorder="0">
      <alignment horizontal="center"/>
    </xf>
    <xf numFmtId="166" fontId="8" fillId="0" borderId="0" applyFont="0" applyFill="0" applyBorder="0" applyAlignment="0" applyProtection="0"/>
    <xf numFmtId="167" fontId="8" fillId="0" borderId="0" applyFont="0" applyFill="0" applyBorder="0" applyAlignment="0" applyProtection="0"/>
    <xf numFmtId="170" fontId="8" fillId="0" borderId="0" applyFont="0" applyFill="0" applyBorder="0" applyAlignment="0" applyProtection="0"/>
    <xf numFmtId="0" fontId="17" fillId="0" borderId="0"/>
    <xf numFmtId="2" fontId="8" fillId="0" borderId="0" applyFont="0" applyFill="0" applyBorder="0" applyAlignment="0" applyProtection="0"/>
    <xf numFmtId="38" fontId="18" fillId="3" borderId="0" applyNumberFormat="0" applyBorder="0" applyAlignment="0" applyProtection="0"/>
    <xf numFmtId="10" fontId="18" fillId="4" borderId="3" applyNumberFormat="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19" fillId="0" borderId="0"/>
    <xf numFmtId="173" fontId="8" fillId="0" borderId="0"/>
    <xf numFmtId="0" fontId="11" fillId="0" borderId="0"/>
    <xf numFmtId="0" fontId="5" fillId="0" borderId="0"/>
    <xf numFmtId="0" fontId="5"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3" fontId="20" fillId="0" borderId="0"/>
    <xf numFmtId="174" fontId="8" fillId="0" borderId="0" applyFont="0" applyFill="0" applyBorder="0" applyAlignment="0" applyProtection="0"/>
    <xf numFmtId="175" fontId="8" fillId="0" borderId="0" applyFon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0" fontId="8" fillId="0" borderId="0" applyFont="0" applyFill="0" applyBorder="0" applyAlignment="0" applyProtection="0"/>
    <xf numFmtId="0" fontId="22" fillId="0" borderId="0"/>
    <xf numFmtId="176" fontId="8" fillId="0" borderId="0" applyFont="0" applyFill="0" applyBorder="0" applyAlignment="0" applyProtection="0"/>
    <xf numFmtId="177" fontId="8"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0" fontId="24" fillId="0" borderId="0"/>
    <xf numFmtId="168" fontId="5" fillId="0" borderId="0" applyFont="0" applyFill="0" applyBorder="0" applyAlignment="0" applyProtection="0"/>
    <xf numFmtId="49" fontId="25" fillId="0" borderId="4">
      <alignment horizontal="center" vertical="center" wrapText="1"/>
    </xf>
    <xf numFmtId="49" fontId="26" fillId="0" borderId="4">
      <alignment horizontal="center" vertical="center" wrapText="1"/>
    </xf>
    <xf numFmtId="168" fontId="5" fillId="0" borderId="0" applyFont="0" applyFill="0" applyBorder="0" applyAlignment="0" applyProtection="0"/>
    <xf numFmtId="49" fontId="25" fillId="0" borderId="4">
      <alignment horizontal="center" vertical="center" wrapText="1"/>
    </xf>
    <xf numFmtId="176" fontId="5" fillId="0" borderId="0" applyFont="0" applyFill="0" applyBorder="0" applyAlignment="0" applyProtection="0"/>
    <xf numFmtId="9" fontId="5" fillId="0" borderId="0" applyFont="0" applyFill="0" applyBorder="0" applyAlignment="0" applyProtection="0"/>
    <xf numFmtId="0" fontId="9" fillId="6" borderId="6">
      <alignment horizontal="justify" vertical="center" wrapText="1"/>
    </xf>
    <xf numFmtId="0" fontId="25" fillId="0" borderId="7">
      <alignment horizontal="justify" vertical="center" wrapText="1"/>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 fillId="0" borderId="0"/>
    <xf numFmtId="0" fontId="3" fillId="0" borderId="0"/>
    <xf numFmtId="165" fontId="3" fillId="0" borderId="0" applyFont="0" applyFill="0" applyBorder="0" applyAlignment="0" applyProtection="0"/>
    <xf numFmtId="0" fontId="37" fillId="11" borderId="9" applyNumberFormat="0" applyAlignment="0" applyProtection="0"/>
    <xf numFmtId="0" fontId="2" fillId="0" borderId="0"/>
    <xf numFmtId="0" fontId="1" fillId="0" borderId="0"/>
    <xf numFmtId="0" fontId="1" fillId="0" borderId="0"/>
    <xf numFmtId="165" fontId="1" fillId="0" borderId="0" applyFont="0" applyFill="0" applyBorder="0" applyAlignment="0" applyProtection="0"/>
  </cellStyleXfs>
  <cellXfs count="510">
    <xf numFmtId="0" fontId="0" fillId="0" borderId="0" xfId="0"/>
    <xf numFmtId="0" fontId="6" fillId="0" borderId="0" xfId="35" applyFont="1" applyFill="1" applyBorder="1" applyAlignment="1">
      <alignment vertical="top" wrapText="1"/>
    </xf>
    <xf numFmtId="0" fontId="6" fillId="0" borderId="0" xfId="35" applyNumberFormat="1" applyFont="1" applyFill="1" applyBorder="1" applyAlignment="1">
      <alignment vertical="top" wrapText="1"/>
    </xf>
    <xf numFmtId="165" fontId="7" fillId="0" borderId="0" xfId="35" applyNumberFormat="1" applyFont="1" applyFill="1" applyBorder="1" applyAlignment="1">
      <alignment horizontal="center" vertical="top" wrapText="1"/>
    </xf>
    <xf numFmtId="0" fontId="7" fillId="0" borderId="0" xfId="35" applyNumberFormat="1" applyFont="1" applyFill="1" applyBorder="1" applyAlignment="1">
      <alignment vertical="top" wrapText="1"/>
    </xf>
    <xf numFmtId="0" fontId="6" fillId="0" borderId="0" xfId="35" applyFont="1" applyFill="1" applyBorder="1" applyAlignment="1">
      <alignment horizontal="left" vertical="top" wrapText="1"/>
    </xf>
    <xf numFmtId="0" fontId="12" fillId="0" borderId="0" xfId="35" applyNumberFormat="1" applyFont="1" applyFill="1" applyBorder="1" applyAlignment="1">
      <alignment vertical="top" wrapText="1"/>
    </xf>
    <xf numFmtId="0" fontId="12" fillId="0" borderId="0" xfId="35" applyNumberFormat="1" applyFont="1" applyFill="1" applyBorder="1" applyAlignment="1">
      <alignment vertical="top"/>
    </xf>
    <xf numFmtId="0" fontId="6" fillId="0" borderId="5" xfId="78" applyFont="1" applyFill="1" applyBorder="1" applyAlignment="1">
      <alignment horizontal="justify" vertical="center" wrapText="1"/>
    </xf>
    <xf numFmtId="0" fontId="6" fillId="0" borderId="0" xfId="78" applyFont="1" applyBorder="1" applyAlignment="1">
      <alignment vertical="center" wrapText="1"/>
    </xf>
    <xf numFmtId="49" fontId="7" fillId="7" borderId="8" xfId="78" applyNumberFormat="1" applyFont="1" applyFill="1" applyBorder="1" applyAlignment="1">
      <alignment horizontal="center" vertical="center" wrapText="1"/>
    </xf>
    <xf numFmtId="0" fontId="7" fillId="7" borderId="8" xfId="78" applyFont="1" applyFill="1" applyBorder="1" applyAlignment="1">
      <alignment horizontal="justify" vertical="center" wrapText="1"/>
    </xf>
    <xf numFmtId="0" fontId="7" fillId="7" borderId="8" xfId="78" applyFont="1" applyFill="1" applyBorder="1" applyAlignment="1">
      <alignment horizontal="center" vertical="center" wrapText="1"/>
    </xf>
    <xf numFmtId="49" fontId="7" fillId="0" borderId="5" xfId="78" applyNumberFormat="1" applyFont="1" applyFill="1" applyBorder="1" applyAlignment="1">
      <alignment horizontal="center" vertical="center" wrapText="1"/>
    </xf>
    <xf numFmtId="0" fontId="7" fillId="0" borderId="5" xfId="78" applyNumberFormat="1" applyFont="1" applyFill="1" applyBorder="1" applyAlignment="1" applyProtection="1">
      <alignment horizontal="justify" vertical="center" wrapText="1"/>
    </xf>
    <xf numFmtId="0" fontId="6" fillId="0" borderId="5" xfId="78" applyFont="1" applyFill="1" applyBorder="1" applyAlignment="1">
      <alignment horizontal="center" vertical="center" wrapText="1"/>
    </xf>
    <xf numFmtId="49" fontId="6" fillId="0" borderId="5" xfId="78" applyNumberFormat="1" applyFont="1" applyFill="1" applyBorder="1" applyAlignment="1">
      <alignment horizontal="center" vertical="center" wrapText="1"/>
    </xf>
    <xf numFmtId="2" fontId="6" fillId="0" borderId="5" xfId="78" applyNumberFormat="1" applyFont="1" applyFill="1" applyBorder="1" applyAlignment="1">
      <alignment vertical="center" wrapText="1"/>
    </xf>
    <xf numFmtId="0" fontId="6" fillId="0" borderId="0" xfId="78" applyFont="1" applyFill="1" applyBorder="1" applyAlignment="1">
      <alignment vertical="center" wrapText="1"/>
    </xf>
    <xf numFmtId="49" fontId="7" fillId="0" borderId="5" xfId="78" applyNumberFormat="1" applyFont="1" applyFill="1" applyBorder="1" applyAlignment="1">
      <alignment horizontal="center" vertical="center"/>
    </xf>
    <xf numFmtId="0" fontId="7" fillId="0" borderId="5" xfId="78" applyFont="1" applyFill="1" applyBorder="1" applyAlignment="1">
      <alignment horizontal="justify" vertical="center" wrapText="1"/>
    </xf>
    <xf numFmtId="0" fontId="6" fillId="0" borderId="5" xfId="78" applyFont="1" applyFill="1" applyBorder="1" applyAlignment="1">
      <alignment vertical="center" wrapText="1"/>
    </xf>
    <xf numFmtId="0" fontId="7" fillId="0" borderId="0" xfId="78" applyFont="1" applyFill="1" applyBorder="1" applyAlignment="1">
      <alignment vertical="center" wrapText="1"/>
    </xf>
    <xf numFmtId="2" fontId="7" fillId="0" borderId="5" xfId="78" applyNumberFormat="1" applyFont="1" applyFill="1" applyBorder="1" applyAlignment="1">
      <alignment horizontal="right" vertical="center" wrapText="1"/>
    </xf>
    <xf numFmtId="165" fontId="6" fillId="0" borderId="5" xfId="78" applyNumberFormat="1" applyFont="1" applyFill="1" applyBorder="1" applyAlignment="1">
      <alignment horizontal="center" vertical="center" wrapText="1"/>
    </xf>
    <xf numFmtId="0" fontId="6" fillId="0" borderId="5" xfId="78" applyFont="1" applyFill="1" applyBorder="1" applyAlignment="1" applyProtection="1">
      <alignment horizontal="justify" vertical="center" wrapText="1"/>
    </xf>
    <xf numFmtId="0" fontId="6" fillId="0" borderId="5" xfId="78" applyFont="1" applyFill="1" applyBorder="1" applyAlignment="1">
      <alignment horizontal="left" vertical="center" wrapText="1"/>
    </xf>
    <xf numFmtId="165" fontId="6" fillId="0" borderId="5" xfId="78" applyNumberFormat="1" applyFont="1" applyFill="1" applyBorder="1" applyAlignment="1">
      <alignment horizontal="center" vertical="center"/>
    </xf>
    <xf numFmtId="0" fontId="7" fillId="0" borderId="5" xfId="78" applyFont="1" applyFill="1" applyBorder="1" applyAlignment="1" applyProtection="1">
      <alignment horizontal="justify" vertical="center" wrapText="1"/>
    </xf>
    <xf numFmtId="9" fontId="6" fillId="0" borderId="5" xfId="78" applyNumberFormat="1" applyFont="1" applyFill="1" applyBorder="1" applyAlignment="1">
      <alignment horizontal="center" vertical="center" wrapText="1"/>
    </xf>
    <xf numFmtId="49" fontId="7" fillId="0" borderId="0" xfId="78" applyNumberFormat="1" applyFont="1" applyBorder="1" applyAlignment="1">
      <alignment horizontal="center" vertical="center" wrapText="1"/>
    </xf>
    <xf numFmtId="0" fontId="6" fillId="0" borderId="0" xfId="78" applyFont="1" applyBorder="1" applyAlignment="1">
      <alignment horizontal="justify" vertical="center" wrapText="1"/>
    </xf>
    <xf numFmtId="0" fontId="6" fillId="0" borderId="0" xfId="78" applyFont="1" applyBorder="1" applyAlignment="1">
      <alignment horizontal="center" vertical="center" wrapText="1"/>
    </xf>
    <xf numFmtId="9" fontId="6" fillId="0" borderId="5" xfId="78" applyNumberFormat="1" applyFont="1" applyFill="1" applyBorder="1" applyAlignment="1">
      <alignment vertical="center" wrapText="1"/>
    </xf>
    <xf numFmtId="0" fontId="6" fillId="0" borderId="5" xfId="78" quotePrefix="1" applyFont="1" applyFill="1" applyBorder="1" applyAlignment="1">
      <alignment horizontal="center" vertical="center" wrapText="1"/>
    </xf>
    <xf numFmtId="49" fontId="34" fillId="0" borderId="5" xfId="78" applyNumberFormat="1" applyFont="1" applyFill="1" applyBorder="1" applyAlignment="1">
      <alignment horizontal="center" vertical="center" wrapText="1"/>
    </xf>
    <xf numFmtId="0" fontId="34" fillId="0" borderId="5" xfId="78" applyFont="1" applyFill="1" applyBorder="1" applyAlignment="1">
      <alignment horizontal="center" vertical="center" wrapText="1"/>
    </xf>
    <xf numFmtId="49" fontId="6" fillId="0" borderId="5" xfId="78" applyNumberFormat="1" applyFont="1" applyFill="1" applyBorder="1" applyAlignment="1">
      <alignment horizontal="center" vertical="center"/>
    </xf>
    <xf numFmtId="49" fontId="9" fillId="0" borderId="5" xfId="78" applyNumberFormat="1" applyFont="1" applyFill="1" applyBorder="1" applyAlignment="1">
      <alignment horizontal="center" vertical="center"/>
    </xf>
    <xf numFmtId="0" fontId="9" fillId="0" borderId="5" xfId="78" applyFont="1" applyFill="1" applyBorder="1" applyAlignment="1">
      <alignment horizontal="justify" vertical="top" wrapText="1"/>
    </xf>
    <xf numFmtId="0" fontId="10" fillId="0" borderId="5" xfId="78" applyFont="1" applyFill="1" applyBorder="1" applyAlignment="1">
      <alignment vertical="center" wrapText="1"/>
    </xf>
    <xf numFmtId="165" fontId="7" fillId="7" borderId="8" xfId="78" applyNumberFormat="1" applyFont="1" applyFill="1" applyBorder="1" applyAlignment="1">
      <alignment horizontal="center" vertical="center" wrapText="1"/>
    </xf>
    <xf numFmtId="165" fontId="34" fillId="0" borderId="5" xfId="78" applyNumberFormat="1" applyFont="1" applyFill="1" applyBorder="1" applyAlignment="1">
      <alignment horizontal="center" vertical="center" wrapText="1"/>
    </xf>
    <xf numFmtId="165" fontId="6" fillId="0" borderId="0" xfId="78" applyNumberFormat="1" applyFont="1" applyBorder="1" applyAlignment="1">
      <alignment horizontal="center" vertical="center" wrapText="1"/>
    </xf>
    <xf numFmtId="0" fontId="10" fillId="0" borderId="0" xfId="35" applyFont="1" applyFill="1" applyBorder="1" applyAlignment="1">
      <alignment vertical="top" wrapText="1"/>
    </xf>
    <xf numFmtId="165" fontId="9" fillId="0" borderId="10" xfId="35" applyNumberFormat="1" applyFont="1" applyFill="1" applyBorder="1" applyAlignment="1">
      <alignment horizontal="center" vertical="top" wrapText="1"/>
    </xf>
    <xf numFmtId="165" fontId="6" fillId="0" borderId="10" xfId="35" applyNumberFormat="1" applyFont="1" applyFill="1" applyBorder="1" applyAlignment="1">
      <alignment horizontal="center" vertical="top" wrapText="1"/>
    </xf>
    <xf numFmtId="0" fontId="6" fillId="0" borderId="0" xfId="0" applyNumberFormat="1" applyFont="1" applyFill="1" applyBorder="1" applyAlignment="1">
      <alignment vertical="top"/>
    </xf>
    <xf numFmtId="0" fontId="6" fillId="0" borderId="0" xfId="35" applyFont="1" applyAlignment="1">
      <alignment vertical="top" wrapText="1"/>
    </xf>
    <xf numFmtId="0" fontId="36" fillId="0" borderId="0" xfId="35" applyFont="1" applyFill="1" applyAlignment="1">
      <alignment horizontal="center" vertical="top" wrapText="1"/>
    </xf>
    <xf numFmtId="0" fontId="6" fillId="0" borderId="0" xfId="35" applyFont="1" applyFill="1" applyAlignment="1">
      <alignment vertical="top" wrapText="1"/>
    </xf>
    <xf numFmtId="0" fontId="6" fillId="0" borderId="0" xfId="35" applyFont="1" applyBorder="1" applyAlignment="1">
      <alignment horizontal="center" vertical="top" wrapText="1"/>
    </xf>
    <xf numFmtId="0" fontId="6" fillId="0" borderId="0" xfId="35" applyFont="1" applyBorder="1" applyAlignment="1">
      <alignment horizontal="left" vertical="top" wrapText="1"/>
    </xf>
    <xf numFmtId="165" fontId="6" fillId="0" borderId="0" xfId="35" applyNumberFormat="1" applyFont="1" applyBorder="1" applyAlignment="1">
      <alignment horizontal="center" vertical="top" wrapText="1"/>
    </xf>
    <xf numFmtId="0" fontId="6" fillId="0" borderId="0" xfId="35" applyNumberFormat="1" applyFont="1" applyBorder="1" applyAlignment="1">
      <alignment horizontal="center" vertical="top" wrapText="1"/>
    </xf>
    <xf numFmtId="0" fontId="7" fillId="0" borderId="0" xfId="35" applyNumberFormat="1" applyFont="1" applyFill="1" applyBorder="1" applyAlignment="1">
      <alignment horizontal="center" vertical="top" wrapText="1"/>
    </xf>
    <xf numFmtId="165" fontId="40" fillId="5" borderId="0" xfId="35" applyNumberFormat="1" applyFont="1" applyFill="1" applyBorder="1" applyAlignment="1">
      <alignment vertical="top" wrapText="1"/>
    </xf>
    <xf numFmtId="0" fontId="9" fillId="7" borderId="10" xfId="35" applyFont="1" applyFill="1" applyBorder="1" applyAlignment="1">
      <alignment horizontal="center" vertical="top" wrapText="1"/>
    </xf>
    <xf numFmtId="0" fontId="9" fillId="0" borderId="10" xfId="35" applyFont="1" applyFill="1" applyBorder="1" applyAlignment="1">
      <alignment horizontal="center" vertical="top" wrapText="1"/>
    </xf>
    <xf numFmtId="0" fontId="9" fillId="8" borderId="10" xfId="35" applyFont="1" applyFill="1" applyBorder="1" applyAlignment="1">
      <alignment horizontal="center" vertical="top" wrapText="1"/>
    </xf>
    <xf numFmtId="0" fontId="9" fillId="8" borderId="10" xfId="35" applyFont="1" applyFill="1" applyBorder="1" applyAlignment="1">
      <alignment vertical="top" wrapText="1"/>
    </xf>
    <xf numFmtId="180" fontId="7" fillId="8" borderId="10" xfId="35" applyNumberFormat="1" applyFont="1" applyFill="1" applyBorder="1" applyAlignment="1">
      <alignment vertical="top" wrapText="1"/>
    </xf>
    <xf numFmtId="0" fontId="31" fillId="0" borderId="0" xfId="35" applyFont="1" applyAlignment="1">
      <alignment vertical="top" wrapText="1"/>
    </xf>
    <xf numFmtId="0" fontId="30" fillId="0" borderId="10" xfId="35" applyFont="1" applyBorder="1" applyAlignment="1">
      <alignment horizontal="center" vertical="top" wrapText="1"/>
    </xf>
    <xf numFmtId="0" fontId="30" fillId="0" borderId="10" xfId="35" applyFont="1" applyBorder="1" applyAlignment="1">
      <alignment horizontal="left" vertical="top" wrapText="1"/>
    </xf>
    <xf numFmtId="180" fontId="30" fillId="0" borderId="10" xfId="35" applyNumberFormat="1" applyFont="1" applyBorder="1" applyAlignment="1">
      <alignment horizontal="center" vertical="top" wrapText="1"/>
    </xf>
    <xf numFmtId="180" fontId="30" fillId="0" borderId="10" xfId="35" applyNumberFormat="1" applyFont="1" applyFill="1" applyBorder="1" applyAlignment="1">
      <alignment horizontal="center" vertical="top" wrapText="1"/>
    </xf>
    <xf numFmtId="0" fontId="10" fillId="0" borderId="10" xfId="35" applyFont="1" applyBorder="1" applyAlignment="1">
      <alignment horizontal="center" vertical="top" wrapText="1"/>
    </xf>
    <xf numFmtId="0" fontId="9" fillId="0" borderId="10" xfId="35" applyFont="1" applyBorder="1" applyAlignment="1">
      <alignment horizontal="left" vertical="top" wrapText="1"/>
    </xf>
    <xf numFmtId="165" fontId="10" fillId="5" borderId="10" xfId="35" applyNumberFormat="1" applyFont="1" applyFill="1" applyBorder="1" applyAlignment="1">
      <alignment horizontal="center" vertical="top" wrapText="1"/>
    </xf>
    <xf numFmtId="180" fontId="10" fillId="0" borderId="10" xfId="35" applyNumberFormat="1" applyFont="1" applyBorder="1" applyAlignment="1">
      <alignment horizontal="center" vertical="top" wrapText="1"/>
    </xf>
    <xf numFmtId="0" fontId="7" fillId="0" borderId="10" xfId="35" applyFont="1" applyBorder="1" applyAlignment="1">
      <alignment horizontal="center" vertical="top" wrapText="1"/>
    </xf>
    <xf numFmtId="0" fontId="28" fillId="0" borderId="10" xfId="35" applyFont="1" applyFill="1" applyBorder="1" applyAlignment="1">
      <alignment horizontal="left" vertical="top" wrapText="1"/>
    </xf>
    <xf numFmtId="0" fontId="18" fillId="0" borderId="10" xfId="35" applyFont="1" applyBorder="1" applyAlignment="1">
      <alignment horizontal="center" vertical="top" wrapText="1"/>
    </xf>
    <xf numFmtId="0" fontId="38" fillId="0" borderId="10" xfId="35" applyFont="1" applyFill="1" applyBorder="1" applyAlignment="1">
      <alignment horizontal="left" vertical="top" wrapText="1"/>
    </xf>
    <xf numFmtId="0" fontId="41" fillId="8" borderId="10" xfId="35" applyFont="1" applyFill="1" applyBorder="1" applyAlignment="1">
      <alignment vertical="top" wrapText="1"/>
    </xf>
    <xf numFmtId="165" fontId="29" fillId="8" borderId="10" xfId="35" applyNumberFormat="1" applyFont="1" applyFill="1" applyBorder="1" applyAlignment="1">
      <alignment horizontal="center" vertical="top" wrapText="1"/>
    </xf>
    <xf numFmtId="165" fontId="29" fillId="8" borderId="10" xfId="35" applyNumberFormat="1" applyFont="1" applyFill="1" applyBorder="1" applyAlignment="1">
      <alignment vertical="top" wrapText="1"/>
    </xf>
    <xf numFmtId="165" fontId="30" fillId="0" borderId="10" xfId="35" applyNumberFormat="1" applyFont="1" applyBorder="1" applyAlignment="1">
      <alignment horizontal="center" vertical="top" wrapText="1"/>
    </xf>
    <xf numFmtId="165" fontId="30" fillId="0" borderId="10" xfId="35" applyNumberFormat="1" applyFont="1" applyFill="1" applyBorder="1" applyAlignment="1">
      <alignment horizontal="center" vertical="top" wrapText="1"/>
    </xf>
    <xf numFmtId="165" fontId="10" fillId="0" borderId="10" xfId="35" applyNumberFormat="1" applyFont="1" applyBorder="1" applyAlignment="1">
      <alignment horizontal="center" vertical="top" wrapText="1"/>
    </xf>
    <xf numFmtId="0" fontId="9" fillId="0" borderId="10" xfId="35" applyFont="1" applyBorder="1" applyAlignment="1">
      <alignment horizontal="center" vertical="top" wrapText="1"/>
    </xf>
    <xf numFmtId="0" fontId="6" fillId="0" borderId="10" xfId="35" applyFont="1" applyBorder="1" applyAlignment="1">
      <alignment horizontal="center" vertical="top" wrapText="1"/>
    </xf>
    <xf numFmtId="0" fontId="7" fillId="0" borderId="10" xfId="35" applyFont="1" applyFill="1" applyBorder="1" applyAlignment="1">
      <alignment horizontal="center" vertical="top" wrapText="1"/>
    </xf>
    <xf numFmtId="0" fontId="32" fillId="0" borderId="0" xfId="35" applyFont="1" applyAlignment="1">
      <alignment vertical="top" wrapText="1"/>
    </xf>
    <xf numFmtId="0" fontId="7" fillId="0" borderId="10" xfId="35" applyFont="1" applyBorder="1" applyAlignment="1">
      <alignment horizontal="left" vertical="top" wrapText="1"/>
    </xf>
    <xf numFmtId="165" fontId="6" fillId="0" borderId="10" xfId="35" applyNumberFormat="1" applyFont="1" applyBorder="1" applyAlignment="1">
      <alignment horizontal="center" vertical="top" wrapText="1"/>
    </xf>
    <xf numFmtId="180" fontId="6" fillId="0" borderId="10" xfId="35" applyNumberFormat="1" applyFont="1" applyBorder="1" applyAlignment="1">
      <alignment horizontal="center" vertical="top" wrapText="1"/>
    </xf>
    <xf numFmtId="165" fontId="32" fillId="0" borderId="10" xfId="35" applyNumberFormat="1" applyFont="1" applyBorder="1" applyAlignment="1">
      <alignment vertical="top" wrapText="1"/>
    </xf>
    <xf numFmtId="0" fontId="7" fillId="0" borderId="0" xfId="35" applyFont="1" applyFill="1" applyBorder="1" applyAlignment="1">
      <alignment horizontal="center" vertical="top" wrapText="1"/>
    </xf>
    <xf numFmtId="165" fontId="6" fillId="0" borderId="0" xfId="35" applyNumberFormat="1" applyFont="1" applyFill="1" applyBorder="1" applyAlignment="1">
      <alignment horizontal="center" vertical="top" wrapText="1"/>
    </xf>
    <xf numFmtId="165" fontId="32" fillId="0" borderId="0" xfId="35" applyNumberFormat="1" applyFont="1" applyBorder="1" applyAlignment="1">
      <alignment vertical="top" wrapText="1"/>
    </xf>
    <xf numFmtId="0" fontId="7" fillId="0" borderId="0" xfId="35" applyFont="1" applyBorder="1" applyAlignment="1">
      <alignment horizontal="center" vertical="top" wrapText="1"/>
    </xf>
    <xf numFmtId="0" fontId="6" fillId="0" borderId="0" xfId="35" applyFont="1" applyBorder="1" applyAlignment="1">
      <alignment vertical="top" wrapText="1"/>
    </xf>
    <xf numFmtId="0" fontId="9" fillId="6" borderId="10" xfId="71" applyBorder="1" applyAlignment="1">
      <alignment horizontal="justify" vertical="top" wrapText="1"/>
    </xf>
    <xf numFmtId="0" fontId="9" fillId="6" borderId="10" xfId="71" applyFont="1" applyBorder="1" applyAlignment="1">
      <alignment horizontal="justify" vertical="top" wrapText="1"/>
    </xf>
    <xf numFmtId="0" fontId="9" fillId="6" borderId="10" xfId="71" applyBorder="1" applyAlignment="1">
      <alignment horizontal="center" vertical="top" wrapText="1"/>
    </xf>
    <xf numFmtId="0" fontId="27" fillId="0" borderId="10" xfId="35" applyFont="1" applyFill="1" applyBorder="1" applyAlignment="1">
      <alignment horizontal="center" vertical="top" wrapText="1"/>
    </xf>
    <xf numFmtId="165" fontId="37" fillId="0" borderId="10" xfId="80" applyNumberFormat="1" applyFill="1" applyBorder="1" applyAlignment="1">
      <alignment horizontal="center" vertical="top" wrapText="1"/>
    </xf>
    <xf numFmtId="0" fontId="37" fillId="0" borderId="10" xfId="80" applyNumberFormat="1" applyFill="1" applyBorder="1" applyAlignment="1">
      <alignment horizontal="center" vertical="top" wrapText="1"/>
    </xf>
    <xf numFmtId="0" fontId="37" fillId="0" borderId="10" xfId="80" applyFill="1" applyBorder="1" applyAlignment="1">
      <alignment vertical="top" wrapText="1"/>
    </xf>
    <xf numFmtId="0" fontId="37" fillId="11" borderId="10" xfId="80" applyNumberFormat="1" applyBorder="1" applyAlignment="1">
      <alignment horizontal="center" vertical="top" wrapText="1"/>
    </xf>
    <xf numFmtId="165" fontId="37" fillId="11" borderId="10" xfId="80" applyNumberFormat="1" applyFont="1" applyBorder="1" applyAlignment="1">
      <alignment horizontal="left" vertical="top" wrapText="1"/>
    </xf>
    <xf numFmtId="165" fontId="37" fillId="11" borderId="10" xfId="80" applyNumberFormat="1" applyBorder="1" applyAlignment="1">
      <alignment horizontal="center" vertical="top" wrapText="1"/>
    </xf>
    <xf numFmtId="0" fontId="37" fillId="11" borderId="10" xfId="80" applyBorder="1" applyAlignment="1">
      <alignment vertical="top" wrapText="1"/>
    </xf>
    <xf numFmtId="0" fontId="39" fillId="0" borderId="10" xfId="35" applyFont="1" applyFill="1" applyBorder="1" applyAlignment="1">
      <alignment horizontal="center" vertical="top" wrapText="1"/>
    </xf>
    <xf numFmtId="0" fontId="6" fillId="0" borderId="0" xfId="35" applyFont="1" applyAlignment="1">
      <alignment horizontal="center" vertical="top" wrapText="1"/>
    </xf>
    <xf numFmtId="0" fontId="37" fillId="11" borderId="10" xfId="80" applyBorder="1" applyAlignment="1">
      <alignment horizontal="center" vertical="top" wrapText="1"/>
    </xf>
    <xf numFmtId="165" fontId="6" fillId="10" borderId="8" xfId="35" applyNumberFormat="1" applyFont="1" applyFill="1" applyBorder="1" applyAlignment="1">
      <alignment horizontal="left" vertical="top" wrapText="1"/>
    </xf>
    <xf numFmtId="165" fontId="6" fillId="10" borderId="8" xfId="35" applyNumberFormat="1" applyFont="1" applyFill="1" applyBorder="1" applyAlignment="1">
      <alignment horizontal="center" vertical="top" wrapText="1"/>
    </xf>
    <xf numFmtId="165" fontId="7" fillId="10" borderId="8" xfId="35" applyNumberFormat="1" applyFont="1" applyFill="1" applyBorder="1" applyAlignment="1">
      <alignment horizontal="center" vertical="top" wrapText="1"/>
    </xf>
    <xf numFmtId="165" fontId="9" fillId="10" borderId="8" xfId="35" applyNumberFormat="1" applyFont="1" applyFill="1" applyBorder="1" applyAlignment="1">
      <alignment horizontal="center" vertical="top" wrapText="1"/>
    </xf>
    <xf numFmtId="0" fontId="6" fillId="10" borderId="8" xfId="35" applyNumberFormat="1" applyFont="1" applyFill="1" applyBorder="1" applyAlignment="1">
      <alignment horizontal="center" vertical="top" wrapText="1"/>
    </xf>
    <xf numFmtId="0" fontId="6" fillId="10" borderId="8" xfId="35" applyFont="1" applyFill="1" applyBorder="1" applyAlignment="1">
      <alignment horizontal="center" vertical="top" wrapText="1"/>
    </xf>
    <xf numFmtId="165" fontId="6" fillId="10" borderId="5" xfId="35" applyNumberFormat="1" applyFont="1" applyFill="1" applyBorder="1" applyAlignment="1">
      <alignment horizontal="left" vertical="top" wrapText="1"/>
    </xf>
    <xf numFmtId="165" fontId="6" fillId="10" borderId="5" xfId="35" applyNumberFormat="1" applyFont="1" applyFill="1" applyBorder="1" applyAlignment="1">
      <alignment horizontal="center" vertical="top" wrapText="1"/>
    </xf>
    <xf numFmtId="165" fontId="7" fillId="10" borderId="5" xfId="35" applyNumberFormat="1" applyFont="1" applyFill="1" applyBorder="1" applyAlignment="1">
      <alignment horizontal="center" vertical="top" wrapText="1"/>
    </xf>
    <xf numFmtId="165" fontId="9" fillId="10" borderId="5" xfId="35" applyNumberFormat="1" applyFont="1" applyFill="1" applyBorder="1" applyAlignment="1">
      <alignment horizontal="center" vertical="top" wrapText="1"/>
    </xf>
    <xf numFmtId="0" fontId="6" fillId="10" borderId="5" xfId="35" applyNumberFormat="1" applyFont="1" applyFill="1" applyBorder="1" applyAlignment="1">
      <alignment horizontal="center" vertical="top" wrapText="1"/>
    </xf>
    <xf numFmtId="0" fontId="6" fillId="10" borderId="5" xfId="35" applyFont="1" applyFill="1" applyBorder="1" applyAlignment="1">
      <alignment horizontal="center" vertical="top" wrapText="1"/>
    </xf>
    <xf numFmtId="0" fontId="6" fillId="0" borderId="0" xfId="35" applyFont="1" applyAlignment="1">
      <alignment horizontal="left" vertical="top" wrapText="1"/>
    </xf>
    <xf numFmtId="165" fontId="6" fillId="0" borderId="0" xfId="35" applyNumberFormat="1" applyFont="1" applyAlignment="1">
      <alignment horizontal="center" vertical="top" wrapText="1"/>
    </xf>
    <xf numFmtId="0" fontId="6" fillId="0" borderId="0" xfId="35" applyNumberFormat="1" applyFont="1" applyAlignment="1">
      <alignment horizontal="center" vertical="top" wrapText="1"/>
    </xf>
    <xf numFmtId="0" fontId="32" fillId="0" borderId="0" xfId="35" applyFont="1" applyFill="1" applyBorder="1" applyAlignment="1">
      <alignment vertical="top" wrapText="1"/>
    </xf>
    <xf numFmtId="0" fontId="32" fillId="0" borderId="0" xfId="35" applyNumberFormat="1" applyFont="1" applyFill="1" applyBorder="1" applyAlignment="1">
      <alignment vertical="top" wrapText="1"/>
    </xf>
    <xf numFmtId="0" fontId="10" fillId="0" borderId="0" xfId="35" applyNumberFormat="1" applyFont="1" applyFill="1" applyBorder="1" applyAlignment="1">
      <alignment vertical="top" wrapText="1"/>
    </xf>
    <xf numFmtId="0" fontId="34" fillId="0" borderId="15" xfId="35" applyFont="1" applyFill="1" applyBorder="1" applyAlignment="1">
      <alignment horizontal="justify" vertical="top" wrapText="1"/>
    </xf>
    <xf numFmtId="0" fontId="6" fillId="0" borderId="15" xfId="0" applyFont="1" applyFill="1" applyBorder="1" applyAlignment="1">
      <alignment horizontal="justify" vertical="top" wrapText="1" readingOrder="1"/>
    </xf>
    <xf numFmtId="165" fontId="6" fillId="0" borderId="15" xfId="35" applyNumberFormat="1" applyFont="1" applyFill="1" applyBorder="1" applyAlignment="1">
      <alignment horizontal="center" vertical="top" wrapText="1"/>
    </xf>
    <xf numFmtId="165" fontId="6" fillId="0" borderId="16" xfId="78" applyNumberFormat="1" applyFont="1" applyFill="1" applyBorder="1" applyAlignment="1">
      <alignment horizontal="center" vertical="center" wrapText="1"/>
    </xf>
    <xf numFmtId="0" fontId="46" fillId="0" borderId="16" xfId="0" applyFont="1" applyFill="1" applyBorder="1" applyAlignment="1">
      <alignment horizontal="justify" vertical="top" wrapText="1"/>
    </xf>
    <xf numFmtId="49" fontId="7" fillId="0" borderId="0" xfId="78" applyNumberFormat="1" applyFont="1" applyFill="1" applyBorder="1" applyAlignment="1">
      <alignment horizontal="center" vertical="center" wrapText="1"/>
    </xf>
    <xf numFmtId="0" fontId="34" fillId="0" borderId="5" xfId="78" applyFont="1" applyFill="1" applyBorder="1" applyAlignment="1">
      <alignment horizontal="justify" vertical="center" wrapText="1"/>
    </xf>
    <xf numFmtId="0" fontId="6" fillId="0" borderId="0" xfId="78" applyFont="1" applyFill="1" applyBorder="1" applyAlignment="1">
      <alignment horizontal="center" vertical="center" wrapText="1"/>
    </xf>
    <xf numFmtId="0" fontId="6" fillId="0" borderId="0" xfId="78" applyNumberFormat="1" applyFont="1" applyFill="1" applyBorder="1" applyAlignment="1">
      <alignment vertical="center" wrapText="1"/>
    </xf>
    <xf numFmtId="0" fontId="7" fillId="0" borderId="5" xfId="78" applyNumberFormat="1" applyFont="1" applyFill="1" applyBorder="1" applyAlignment="1">
      <alignment vertical="center" wrapText="1"/>
    </xf>
    <xf numFmtId="0" fontId="6" fillId="0" borderId="0" xfId="78" applyFont="1" applyFill="1" applyBorder="1" applyAlignment="1">
      <alignment horizontal="justify" vertical="center" wrapText="1"/>
    </xf>
    <xf numFmtId="165" fontId="6" fillId="0" borderId="0" xfId="78" applyNumberFormat="1" applyFont="1" applyFill="1" applyBorder="1" applyAlignment="1">
      <alignment horizontal="center" vertical="center" wrapText="1"/>
    </xf>
    <xf numFmtId="165" fontId="7" fillId="7" borderId="8" xfId="78" applyNumberFormat="1" applyFont="1" applyFill="1" applyBorder="1" applyAlignment="1">
      <alignment vertical="center" wrapText="1"/>
    </xf>
    <xf numFmtId="165" fontId="9" fillId="0" borderId="5" xfId="78" applyNumberFormat="1" applyFont="1" applyFill="1" applyBorder="1" applyAlignment="1">
      <alignment vertical="center" wrapText="1"/>
    </xf>
    <xf numFmtId="165" fontId="7" fillId="0" borderId="5" xfId="78" applyNumberFormat="1" applyFont="1" applyFill="1" applyBorder="1" applyAlignment="1">
      <alignment vertical="center" wrapText="1"/>
    </xf>
    <xf numFmtId="165" fontId="7" fillId="0" borderId="5" xfId="79" applyNumberFormat="1" applyFont="1" applyFill="1" applyBorder="1" applyAlignment="1" applyProtection="1">
      <alignment vertical="center" wrapText="1"/>
      <protection locked="0"/>
    </xf>
    <xf numFmtId="165" fontId="9" fillId="0" borderId="5" xfId="79" applyNumberFormat="1" applyFont="1" applyFill="1" applyBorder="1" applyAlignment="1" applyProtection="1">
      <alignment vertical="center" wrapText="1"/>
      <protection locked="0"/>
    </xf>
    <xf numFmtId="165" fontId="7" fillId="0" borderId="5" xfId="79" applyNumberFormat="1" applyFont="1" applyFill="1" applyBorder="1" applyAlignment="1">
      <alignment vertical="center" wrapText="1"/>
    </xf>
    <xf numFmtId="165" fontId="7" fillId="0" borderId="5" xfId="78" applyNumberFormat="1" applyFont="1" applyFill="1" applyBorder="1" applyAlignment="1">
      <alignment vertical="center"/>
    </xf>
    <xf numFmtId="165" fontId="7" fillId="0" borderId="0" xfId="78" applyNumberFormat="1" applyFont="1" applyFill="1" applyBorder="1" applyAlignment="1">
      <alignment vertical="center" wrapText="1"/>
    </xf>
    <xf numFmtId="165" fontId="7" fillId="0" borderId="0" xfId="78" applyNumberFormat="1" applyFont="1" applyBorder="1" applyAlignment="1">
      <alignment vertical="center" wrapText="1"/>
    </xf>
    <xf numFmtId="0" fontId="6" fillId="0" borderId="0" xfId="35" applyNumberFormat="1" applyFont="1" applyFill="1" applyBorder="1" applyAlignment="1">
      <alignment vertical="top"/>
    </xf>
    <xf numFmtId="0" fontId="6" fillId="0" borderId="0" xfId="0" applyFont="1" applyFill="1" applyBorder="1" applyAlignment="1">
      <alignment vertical="top" wrapText="1"/>
    </xf>
    <xf numFmtId="0" fontId="45" fillId="0" borderId="0" xfId="35" applyFont="1" applyFill="1" applyBorder="1" applyAlignment="1">
      <alignment vertical="top" wrapText="1"/>
    </xf>
    <xf numFmtId="0" fontId="48" fillId="0" borderId="0" xfId="35" applyFont="1" applyFill="1" applyBorder="1" applyAlignment="1">
      <alignment vertical="top" wrapText="1"/>
    </xf>
    <xf numFmtId="0" fontId="8" fillId="0" borderId="0" xfId="0" applyFont="1" applyAlignment="1">
      <alignment vertical="top"/>
    </xf>
    <xf numFmtId="0" fontId="44" fillId="0" borderId="0" xfId="0" applyFont="1" applyFill="1" applyAlignment="1">
      <alignment horizontal="center" vertical="top"/>
    </xf>
    <xf numFmtId="0" fontId="8" fillId="0" borderId="0" xfId="0" applyFont="1" applyFill="1" applyAlignment="1">
      <alignment vertical="top"/>
    </xf>
    <xf numFmtId="0" fontId="7" fillId="0" borderId="0" xfId="0" applyFont="1" applyBorder="1" applyAlignment="1">
      <alignment horizontal="center" vertical="top"/>
    </xf>
    <xf numFmtId="0" fontId="6" fillId="0" borderId="0" xfId="83" applyFont="1" applyFill="1" applyBorder="1" applyAlignment="1">
      <alignment vertical="top" wrapText="1"/>
    </xf>
    <xf numFmtId="0" fontId="7" fillId="0" borderId="0" xfId="35" applyNumberFormat="1" applyFont="1" applyFill="1" applyBorder="1" applyAlignment="1">
      <alignment wrapText="1"/>
    </xf>
    <xf numFmtId="165" fontId="51" fillId="7" borderId="17" xfId="0" applyNumberFormat="1" applyFont="1" applyFill="1" applyBorder="1" applyAlignment="1" applyProtection="1">
      <alignment horizontal="center" wrapText="1"/>
      <protection locked="0"/>
    </xf>
    <xf numFmtId="0" fontId="51" fillId="0" borderId="18" xfId="35" applyNumberFormat="1" applyFont="1" applyFill="1" applyBorder="1" applyAlignment="1" applyProtection="1">
      <alignment vertical="top" wrapText="1"/>
      <protection locked="0"/>
    </xf>
    <xf numFmtId="0" fontId="51" fillId="0" borderId="18" xfId="35" applyNumberFormat="1" applyFont="1" applyFill="1" applyBorder="1" applyAlignment="1" applyProtection="1">
      <alignment horizontal="center" vertical="top" wrapText="1"/>
      <protection locked="0"/>
    </xf>
    <xf numFmtId="165" fontId="51" fillId="0" borderId="18" xfId="0" applyNumberFormat="1" applyFont="1" applyFill="1" applyBorder="1" applyAlignment="1" applyProtection="1">
      <alignment horizontal="center" vertical="top" wrapText="1"/>
      <protection locked="0"/>
    </xf>
    <xf numFmtId="0" fontId="51" fillId="0" borderId="18" xfId="0" applyFont="1" applyFill="1" applyBorder="1" applyAlignment="1">
      <alignment horizontal="center" vertical="top" wrapText="1"/>
    </xf>
    <xf numFmtId="0" fontId="52" fillId="6" borderId="18" xfId="35" applyFont="1" applyFill="1" applyBorder="1" applyAlignment="1">
      <alignment horizontal="center" vertical="top" wrapText="1"/>
    </xf>
    <xf numFmtId="0" fontId="52" fillId="6" borderId="18" xfId="35" applyFont="1" applyFill="1" applyBorder="1" applyAlignment="1">
      <alignment horizontal="justify" vertical="top" wrapText="1"/>
    </xf>
    <xf numFmtId="165" fontId="52" fillId="6" borderId="18" xfId="0" applyNumberFormat="1" applyFont="1" applyFill="1" applyBorder="1" applyAlignment="1">
      <alignment horizontal="center" vertical="top" wrapText="1"/>
    </xf>
    <xf numFmtId="0" fontId="54" fillId="6" borderId="18" xfId="35" applyFont="1" applyFill="1" applyBorder="1" applyAlignment="1">
      <alignment horizontal="center" vertical="top" wrapText="1"/>
    </xf>
    <xf numFmtId="49" fontId="50" fillId="0" borderId="18" xfId="35" applyNumberFormat="1" applyFont="1" applyFill="1" applyBorder="1" applyAlignment="1">
      <alignment horizontal="center" vertical="top" wrapText="1"/>
    </xf>
    <xf numFmtId="165" fontId="51" fillId="0" borderId="18" xfId="0" applyNumberFormat="1" applyFont="1" applyFill="1" applyBorder="1" applyAlignment="1">
      <alignment horizontal="center" vertical="top" wrapText="1"/>
    </xf>
    <xf numFmtId="0" fontId="43" fillId="0" borderId="18" xfId="35" applyFont="1" applyFill="1" applyBorder="1" applyAlignment="1">
      <alignment horizontal="center" vertical="top" wrapText="1"/>
    </xf>
    <xf numFmtId="0" fontId="8" fillId="0" borderId="18" xfId="35" applyFont="1" applyFill="1" applyBorder="1" applyAlignment="1">
      <alignment horizontal="justify" vertical="top" wrapText="1"/>
    </xf>
    <xf numFmtId="165" fontId="8" fillId="0" borderId="18" xfId="2" applyNumberFormat="1" applyFont="1" applyFill="1" applyBorder="1" applyAlignment="1">
      <alignment horizontal="center" vertical="top" wrapText="1"/>
    </xf>
    <xf numFmtId="0" fontId="8" fillId="0" borderId="18" xfId="35" applyFont="1" applyFill="1" applyBorder="1" applyAlignment="1">
      <alignment horizontal="center" vertical="top" wrapText="1"/>
    </xf>
    <xf numFmtId="165" fontId="8" fillId="0" borderId="18" xfId="78" applyNumberFormat="1" applyFont="1" applyFill="1" applyBorder="1" applyAlignment="1">
      <alignment horizontal="center" vertical="top" wrapText="1"/>
    </xf>
    <xf numFmtId="0" fontId="8" fillId="0" borderId="18" xfId="0" applyFont="1" applyFill="1" applyBorder="1" applyAlignment="1">
      <alignment horizontal="justify" vertical="top" wrapText="1"/>
    </xf>
    <xf numFmtId="165" fontId="8" fillId="0" borderId="18" xfId="35" applyNumberFormat="1" applyFont="1" applyFill="1" applyBorder="1" applyAlignment="1">
      <alignment horizontal="center" vertical="top" wrapText="1"/>
    </xf>
    <xf numFmtId="0" fontId="8" fillId="0" borderId="18" xfId="0" applyNumberFormat="1" applyFont="1" applyFill="1" applyBorder="1" applyAlignment="1" applyProtection="1">
      <alignment horizontal="justify" vertical="top" wrapText="1"/>
    </xf>
    <xf numFmtId="0" fontId="8" fillId="0" borderId="18" xfId="0" applyNumberFormat="1" applyFont="1" applyFill="1" applyBorder="1" applyAlignment="1">
      <alignment horizontal="justify" vertical="top" wrapText="1"/>
    </xf>
    <xf numFmtId="0" fontId="8" fillId="0" borderId="18" xfId="35" applyNumberFormat="1" applyFont="1" applyFill="1" applyBorder="1" applyAlignment="1" applyProtection="1">
      <alignment horizontal="justify" vertical="top" wrapText="1"/>
    </xf>
    <xf numFmtId="165" fontId="8" fillId="0" borderId="18" xfId="0" applyNumberFormat="1" applyFont="1" applyFill="1" applyBorder="1" applyAlignment="1">
      <alignment horizontal="center" vertical="top"/>
    </xf>
    <xf numFmtId="165" fontId="8" fillId="0" borderId="18" xfId="35" applyNumberFormat="1" applyFont="1" applyFill="1" applyBorder="1" applyAlignment="1" applyProtection="1">
      <alignment horizontal="center" vertical="top" wrapText="1"/>
      <protection locked="0"/>
    </xf>
    <xf numFmtId="0" fontId="8" fillId="0" borderId="18" xfId="35" applyNumberFormat="1" applyFont="1" applyFill="1" applyBorder="1" applyAlignment="1">
      <alignment horizontal="center" vertical="top" wrapText="1"/>
    </xf>
    <xf numFmtId="49" fontId="8" fillId="0" borderId="18" xfId="35" applyNumberFormat="1" applyFont="1" applyFill="1" applyBorder="1" applyAlignment="1">
      <alignment horizontal="left" vertical="top" wrapText="1"/>
    </xf>
    <xf numFmtId="0" fontId="51" fillId="0" borderId="18" xfId="0" applyFont="1" applyFill="1" applyBorder="1" applyAlignment="1">
      <alignment horizontal="justify" vertical="top" wrapText="1"/>
    </xf>
    <xf numFmtId="0" fontId="8" fillId="0" borderId="18" xfId="35" applyNumberFormat="1" applyFont="1" applyFill="1" applyBorder="1" applyAlignment="1">
      <alignment horizontal="justify" vertical="top" wrapText="1"/>
    </xf>
    <xf numFmtId="165" fontId="8" fillId="0" borderId="18" xfId="0" applyNumberFormat="1" applyFont="1" applyFill="1" applyBorder="1" applyAlignment="1">
      <alignment horizontal="center" vertical="top" wrapText="1"/>
    </xf>
    <xf numFmtId="0" fontId="50" fillId="0" borderId="18" xfId="78" applyFont="1" applyFill="1" applyBorder="1" applyAlignment="1">
      <alignment horizontal="center" vertical="top" wrapText="1"/>
    </xf>
    <xf numFmtId="0" fontId="8" fillId="0" borderId="18" xfId="0" applyFont="1" applyFill="1" applyBorder="1" applyAlignment="1" applyProtection="1">
      <alignment horizontal="justify" vertical="top" wrapText="1"/>
    </xf>
    <xf numFmtId="0" fontId="8" fillId="0" borderId="18" xfId="35" applyNumberFormat="1" applyFont="1" applyFill="1" applyBorder="1" applyAlignment="1" applyProtection="1">
      <alignment horizontal="center" vertical="top" wrapText="1"/>
      <protection locked="0"/>
    </xf>
    <xf numFmtId="165" fontId="51" fillId="0" borderId="18" xfId="35" applyNumberFormat="1" applyFont="1" applyFill="1" applyBorder="1" applyAlignment="1" applyProtection="1">
      <alignment horizontal="center" vertical="top" wrapText="1"/>
      <protection locked="0"/>
    </xf>
    <xf numFmtId="0" fontId="8" fillId="0" borderId="18" xfId="0" applyFont="1" applyFill="1" applyBorder="1" applyAlignment="1">
      <alignment horizontal="left" vertical="top" wrapText="1"/>
    </xf>
    <xf numFmtId="0" fontId="56" fillId="0" borderId="18" xfId="0" applyFont="1" applyFill="1" applyBorder="1" applyAlignment="1">
      <alignment horizontal="justify" vertical="top" wrapText="1"/>
    </xf>
    <xf numFmtId="0" fontId="8" fillId="0" borderId="18" xfId="0" applyFont="1" applyFill="1" applyBorder="1" applyAlignment="1">
      <alignment horizontal="center" vertical="top" wrapText="1"/>
    </xf>
    <xf numFmtId="0" fontId="56" fillId="0" borderId="18" xfId="0" applyFont="1" applyBorder="1" applyAlignment="1">
      <alignment horizontal="justify" vertical="top" wrapText="1"/>
    </xf>
    <xf numFmtId="0" fontId="52" fillId="6" borderId="18" xfId="83" applyFont="1" applyFill="1" applyBorder="1" applyAlignment="1">
      <alignment horizontal="justify" vertical="top" wrapText="1"/>
    </xf>
    <xf numFmtId="0" fontId="54" fillId="6" borderId="18" xfId="83" applyFont="1" applyFill="1" applyBorder="1" applyAlignment="1">
      <alignment horizontal="center" vertical="top" wrapText="1"/>
    </xf>
    <xf numFmtId="0" fontId="8" fillId="0" borderId="18" xfId="0" applyNumberFormat="1" applyFont="1" applyFill="1" applyBorder="1" applyAlignment="1" applyProtection="1">
      <alignment horizontal="justify" vertical="top" wrapText="1"/>
      <protection locked="0"/>
    </xf>
    <xf numFmtId="49" fontId="43" fillId="0" borderId="18" xfId="83" applyNumberFormat="1" applyFont="1" applyFill="1" applyBorder="1" applyAlignment="1">
      <alignment horizontal="center" vertical="top" wrapText="1"/>
    </xf>
    <xf numFmtId="165" fontId="43" fillId="0" borderId="18" xfId="82" applyNumberFormat="1" applyFont="1" applyFill="1" applyBorder="1" applyAlignment="1">
      <alignment horizontal="center" vertical="top" wrapText="1"/>
    </xf>
    <xf numFmtId="0" fontId="8" fillId="0" borderId="18" xfId="82" applyFont="1" applyFill="1" applyBorder="1" applyAlignment="1">
      <alignment horizontal="justify" vertical="top" wrapText="1"/>
    </xf>
    <xf numFmtId="165" fontId="8" fillId="0" borderId="18" xfId="82" applyNumberFormat="1" applyFont="1" applyFill="1" applyBorder="1" applyAlignment="1">
      <alignment horizontal="center" vertical="top" wrapText="1"/>
    </xf>
    <xf numFmtId="0" fontId="51" fillId="0" borderId="18" xfId="82" applyFont="1" applyFill="1" applyBorder="1" applyAlignment="1">
      <alignment horizontal="justify" vertical="top" wrapText="1"/>
    </xf>
    <xf numFmtId="165" fontId="8" fillId="0" borderId="18" xfId="82" applyNumberFormat="1" applyFont="1" applyFill="1" applyBorder="1" applyAlignment="1">
      <alignment horizontal="center" vertical="top"/>
    </xf>
    <xf numFmtId="0" fontId="8" fillId="0" borderId="18" xfId="82" applyFont="1" applyFill="1" applyBorder="1" applyAlignment="1" applyProtection="1">
      <alignment horizontal="justify" vertical="top" wrapText="1"/>
    </xf>
    <xf numFmtId="0" fontId="51" fillId="0" borderId="18" xfId="82" applyNumberFormat="1" applyFont="1" applyFill="1" applyBorder="1" applyAlignment="1" applyProtection="1">
      <alignment horizontal="justify" vertical="top" wrapText="1"/>
    </xf>
    <xf numFmtId="0" fontId="8" fillId="0" borderId="18" xfId="83" applyFont="1" applyFill="1" applyBorder="1" applyAlignment="1">
      <alignment horizontal="justify" vertical="top" wrapText="1"/>
    </xf>
    <xf numFmtId="0" fontId="8" fillId="0" borderId="18" xfId="83" applyNumberFormat="1" applyFont="1" applyFill="1" applyBorder="1" applyAlignment="1">
      <alignment horizontal="justify" vertical="top" wrapText="1"/>
    </xf>
    <xf numFmtId="0" fontId="50" fillId="0" borderId="18" xfId="35" applyFont="1" applyFill="1" applyBorder="1" applyAlignment="1">
      <alignment horizontal="justify" vertical="top" wrapText="1"/>
    </xf>
    <xf numFmtId="165" fontId="43" fillId="0" borderId="18" xfId="35" applyNumberFormat="1" applyFont="1" applyFill="1" applyBorder="1" applyAlignment="1">
      <alignment horizontal="center" vertical="top" wrapText="1"/>
    </xf>
    <xf numFmtId="165" fontId="8" fillId="0" borderId="18" xfId="83" applyNumberFormat="1" applyFont="1" applyFill="1" applyBorder="1" applyAlignment="1">
      <alignment horizontal="center" vertical="top" wrapText="1"/>
    </xf>
    <xf numFmtId="0" fontId="8" fillId="0" borderId="18" xfId="83" applyNumberFormat="1" applyFont="1" applyFill="1" applyBorder="1" applyAlignment="1" applyProtection="1">
      <alignment horizontal="justify" vertical="top" wrapText="1"/>
    </xf>
    <xf numFmtId="165" fontId="8" fillId="0" borderId="18" xfId="83" applyNumberFormat="1" applyFont="1" applyFill="1" applyBorder="1" applyAlignment="1">
      <alignment horizontal="center" vertical="top"/>
    </xf>
    <xf numFmtId="0" fontId="51" fillId="0" borderId="18" xfId="83" applyFont="1" applyFill="1" applyBorder="1" applyAlignment="1">
      <alignment horizontal="justify" vertical="top" wrapText="1"/>
    </xf>
    <xf numFmtId="0" fontId="8" fillId="0" borderId="18" xfId="0" applyNumberFormat="1" applyFont="1" applyFill="1" applyBorder="1" applyAlignment="1">
      <alignment horizontal="center" vertical="top" wrapText="1"/>
    </xf>
    <xf numFmtId="3" fontId="8" fillId="0" borderId="18" xfId="0" applyNumberFormat="1" applyFont="1" applyFill="1" applyBorder="1" applyAlignment="1" applyProtection="1">
      <alignment horizontal="justify" vertical="top" wrapText="1"/>
    </xf>
    <xf numFmtId="3" fontId="51" fillId="0" borderId="18" xfId="0" applyNumberFormat="1" applyFont="1" applyFill="1" applyBorder="1" applyAlignment="1" applyProtection="1">
      <alignment horizontal="justify" vertical="top" wrapText="1"/>
    </xf>
    <xf numFmtId="0" fontId="51" fillId="0" borderId="18" xfId="35" applyFont="1" applyFill="1" applyBorder="1" applyAlignment="1">
      <alignment horizontal="justify" vertical="top" wrapText="1"/>
    </xf>
    <xf numFmtId="0" fontId="57" fillId="6" borderId="18" xfId="35" applyFont="1" applyFill="1" applyBorder="1" applyAlignment="1">
      <alignment horizontal="center" vertical="top" wrapText="1"/>
    </xf>
    <xf numFmtId="3" fontId="51" fillId="0" borderId="18" xfId="0" applyNumberFormat="1" applyFont="1" applyFill="1" applyBorder="1" applyAlignment="1">
      <alignment horizontal="justify" vertical="top" wrapText="1"/>
    </xf>
    <xf numFmtId="3" fontId="8" fillId="0" borderId="18" xfId="0" applyNumberFormat="1" applyFont="1" applyFill="1" applyBorder="1" applyAlignment="1">
      <alignment horizontal="center" vertical="top" wrapText="1"/>
    </xf>
    <xf numFmtId="3" fontId="8" fillId="0" borderId="18" xfId="0" applyNumberFormat="1" applyFont="1" applyFill="1" applyBorder="1" applyAlignment="1">
      <alignment horizontal="justify" vertical="top" wrapText="1"/>
    </xf>
    <xf numFmtId="0" fontId="8" fillId="0" borderId="18" xfId="0" applyNumberFormat="1" applyFont="1" applyFill="1" applyBorder="1" applyAlignment="1" applyProtection="1">
      <alignment horizontal="center" vertical="top" wrapText="1"/>
      <protection locked="0"/>
    </xf>
    <xf numFmtId="0" fontId="8" fillId="0" borderId="18" xfId="78" applyFont="1" applyFill="1" applyBorder="1" applyAlignment="1" applyProtection="1">
      <alignment horizontal="justify" vertical="top" wrapText="1"/>
    </xf>
    <xf numFmtId="0" fontId="51" fillId="0" borderId="18" xfId="0" quotePrefix="1" applyFont="1" applyFill="1" applyBorder="1" applyAlignment="1" applyProtection="1">
      <alignment horizontal="center" vertical="top" wrapText="1"/>
    </xf>
    <xf numFmtId="0" fontId="51" fillId="0" borderId="18" xfId="0" quotePrefix="1" applyFont="1" applyFill="1" applyBorder="1" applyAlignment="1" applyProtection="1">
      <alignment horizontal="justify" vertical="top" wrapText="1"/>
    </xf>
    <xf numFmtId="0" fontId="51" fillId="0" borderId="18" xfId="0" applyNumberFormat="1" applyFont="1" applyFill="1" applyBorder="1" applyAlignment="1">
      <alignment horizontal="justify" vertical="top" wrapText="1"/>
    </xf>
    <xf numFmtId="0" fontId="8" fillId="0" borderId="18" xfId="0" applyFont="1" applyFill="1" applyBorder="1" applyAlignment="1" applyProtection="1">
      <alignment horizontal="center" vertical="top" wrapText="1"/>
    </xf>
    <xf numFmtId="0" fontId="8" fillId="0" borderId="18" xfId="37" applyFont="1" applyFill="1" applyBorder="1" applyAlignment="1">
      <alignment horizontal="justify" vertical="top" wrapText="1"/>
    </xf>
    <xf numFmtId="0" fontId="8" fillId="0" borderId="18" xfId="0" applyFont="1" applyFill="1" applyBorder="1" applyAlignment="1">
      <alignment vertical="top" wrapText="1"/>
    </xf>
    <xf numFmtId="0" fontId="8" fillId="0" borderId="0" xfId="35" applyFont="1" applyFill="1" applyBorder="1" applyAlignment="1">
      <alignment horizontal="justify" vertical="top" wrapText="1"/>
    </xf>
    <xf numFmtId="0" fontId="8" fillId="0" borderId="0" xfId="35" applyFont="1" applyFill="1" applyBorder="1" applyAlignment="1">
      <alignment horizontal="center" vertical="top" wrapText="1"/>
    </xf>
    <xf numFmtId="165" fontId="51" fillId="0" borderId="0" xfId="0" applyNumberFormat="1" applyFont="1" applyFill="1" applyBorder="1" applyAlignment="1">
      <alignment horizontal="center" vertical="top" wrapText="1"/>
    </xf>
    <xf numFmtId="0" fontId="51" fillId="0" borderId="18" xfId="0" applyNumberFormat="1" applyFont="1" applyFill="1" applyBorder="1" applyAlignment="1" applyProtection="1">
      <alignment horizontal="justify" vertical="top" wrapText="1"/>
      <protection locked="0"/>
    </xf>
    <xf numFmtId="0" fontId="52" fillId="6" borderId="22" xfId="35" applyFont="1" applyFill="1" applyBorder="1" applyAlignment="1">
      <alignment horizontal="justify" vertical="center" wrapText="1"/>
    </xf>
    <xf numFmtId="0" fontId="52" fillId="6" borderId="22" xfId="35" applyFont="1" applyFill="1" applyBorder="1" applyAlignment="1">
      <alignment horizontal="center" vertical="center" wrapText="1"/>
    </xf>
    <xf numFmtId="0" fontId="7" fillId="0" borderId="0" xfId="35" applyNumberFormat="1" applyFont="1" applyFill="1" applyBorder="1" applyAlignment="1">
      <alignment vertical="center" wrapText="1"/>
    </xf>
    <xf numFmtId="0" fontId="51" fillId="0" borderId="23" xfId="35" applyNumberFormat="1" applyFont="1" applyFill="1" applyBorder="1" applyAlignment="1" applyProtection="1">
      <alignment vertical="top" wrapText="1"/>
      <protection locked="0"/>
    </xf>
    <xf numFmtId="0" fontId="51" fillId="0" borderId="23" xfId="35" applyNumberFormat="1" applyFont="1" applyFill="1" applyBorder="1" applyAlignment="1" applyProtection="1">
      <alignment horizontal="center" vertical="top" wrapText="1"/>
      <protection locked="0"/>
    </xf>
    <xf numFmtId="165" fontId="51" fillId="0" borderId="23" xfId="0" applyNumberFormat="1" applyFont="1" applyFill="1" applyBorder="1" applyAlignment="1" applyProtection="1">
      <alignment horizontal="center" vertical="top" wrapText="1"/>
      <protection locked="0"/>
    </xf>
    <xf numFmtId="0" fontId="51" fillId="0" borderId="23" xfId="0" applyFont="1" applyFill="1" applyBorder="1" applyAlignment="1">
      <alignment horizontal="center" vertical="top" wrapText="1"/>
    </xf>
    <xf numFmtId="0" fontId="8" fillId="0" borderId="23" xfId="35" applyFont="1" applyFill="1" applyBorder="1" applyAlignment="1">
      <alignment horizontal="justify" vertical="top" wrapText="1"/>
    </xf>
    <xf numFmtId="165" fontId="8" fillId="0" borderId="23" xfId="35" applyNumberFormat="1" applyFont="1" applyFill="1" applyBorder="1" applyAlignment="1">
      <alignment horizontal="center" vertical="top" wrapText="1"/>
    </xf>
    <xf numFmtId="0" fontId="8" fillId="0" borderId="23" xfId="35" applyFont="1" applyFill="1" applyBorder="1" applyAlignment="1">
      <alignment horizontal="justify" vertical="center" wrapText="1"/>
    </xf>
    <xf numFmtId="165" fontId="8" fillId="0" borderId="23" xfId="35" applyNumberFormat="1" applyFont="1" applyFill="1" applyBorder="1" applyAlignment="1">
      <alignment horizontal="center" vertical="center" wrapText="1"/>
    </xf>
    <xf numFmtId="0" fontId="7" fillId="0" borderId="23" xfId="35" applyNumberFormat="1" applyFont="1" applyFill="1" applyBorder="1" applyAlignment="1">
      <alignment vertical="center" wrapText="1"/>
    </xf>
    <xf numFmtId="0" fontId="8" fillId="0" borderId="23" xfId="35" applyNumberFormat="1" applyFont="1" applyFill="1" applyBorder="1" applyAlignment="1">
      <alignment horizontal="center" vertical="center" wrapText="1"/>
    </xf>
    <xf numFmtId="165" fontId="8" fillId="0" borderId="23" xfId="78" applyNumberFormat="1" applyFont="1" applyFill="1" applyBorder="1" applyAlignment="1">
      <alignment horizontal="center" vertical="center" wrapText="1"/>
    </xf>
    <xf numFmtId="0" fontId="8" fillId="0" borderId="23" xfId="78" applyNumberFormat="1" applyFont="1" applyFill="1" applyBorder="1" applyAlignment="1">
      <alignment horizontal="center" vertical="center" wrapText="1"/>
    </xf>
    <xf numFmtId="165" fontId="8" fillId="0" borderId="23" xfId="78" applyNumberFormat="1" applyFont="1" applyFill="1" applyBorder="1" applyAlignment="1">
      <alignment horizontal="center" vertical="top" wrapText="1"/>
    </xf>
    <xf numFmtId="0" fontId="7" fillId="0" borderId="23" xfId="35" applyNumberFormat="1" applyFont="1" applyFill="1" applyBorder="1" applyAlignment="1">
      <alignment vertical="top" wrapText="1"/>
    </xf>
    <xf numFmtId="0" fontId="51" fillId="0" borderId="23" xfId="0" applyFont="1" applyFill="1" applyBorder="1" applyAlignment="1">
      <alignment horizontal="center" vertical="center" wrapText="1"/>
    </xf>
    <xf numFmtId="0" fontId="8" fillId="13" borderId="23" xfId="0" applyNumberFormat="1" applyFont="1" applyFill="1" applyBorder="1" applyAlignment="1">
      <alignment horizontal="center" vertical="top" wrapText="1"/>
    </xf>
    <xf numFmtId="165" fontId="8" fillId="13" borderId="23" xfId="0" applyNumberFormat="1" applyFont="1" applyFill="1" applyBorder="1" applyAlignment="1">
      <alignment horizontal="center" vertical="top"/>
    </xf>
    <xf numFmtId="0" fontId="8" fillId="13" borderId="23" xfId="0" applyFont="1" applyFill="1" applyBorder="1" applyAlignment="1">
      <alignment horizontal="center" vertical="top"/>
    </xf>
    <xf numFmtId="0" fontId="8" fillId="13" borderId="23" xfId="0" applyNumberFormat="1" applyFont="1" applyFill="1" applyBorder="1" applyAlignment="1" applyProtection="1">
      <alignment horizontal="center" vertical="top" wrapText="1"/>
      <protection locked="0"/>
    </xf>
    <xf numFmtId="0" fontId="52" fillId="6" borderId="23" xfId="35" applyFont="1" applyFill="1" applyBorder="1" applyAlignment="1">
      <alignment horizontal="justify" vertical="top" wrapText="1"/>
    </xf>
    <xf numFmtId="0" fontId="8" fillId="6" borderId="23" xfId="35" applyFont="1" applyFill="1" applyBorder="1" applyAlignment="1">
      <alignment horizontal="center" vertical="top" wrapText="1"/>
    </xf>
    <xf numFmtId="0" fontId="59" fillId="0" borderId="23" xfId="35" applyFont="1" applyFill="1" applyBorder="1" applyAlignment="1">
      <alignment horizontal="justify" vertical="center" wrapText="1"/>
    </xf>
    <xf numFmtId="0" fontId="8" fillId="0" borderId="23" xfId="35" applyFont="1" applyFill="1" applyBorder="1" applyAlignment="1">
      <alignment horizontal="center" vertical="center" wrapText="1"/>
    </xf>
    <xf numFmtId="0" fontId="6" fillId="0" borderId="0" xfId="0" applyNumberFormat="1" applyFont="1" applyFill="1" applyBorder="1" applyAlignment="1">
      <alignment vertical="center"/>
    </xf>
    <xf numFmtId="0" fontId="10" fillId="0" borderId="0" xfId="35" applyFont="1" applyFill="1" applyBorder="1" applyAlignment="1">
      <alignment vertical="center" wrapText="1"/>
    </xf>
    <xf numFmtId="165" fontId="8" fillId="0" borderId="23" xfId="0" applyNumberFormat="1" applyFont="1" applyFill="1" applyBorder="1" applyAlignment="1">
      <alignment horizontal="center" vertical="top" wrapText="1"/>
    </xf>
    <xf numFmtId="165" fontId="54" fillId="6" borderId="22" xfId="1" applyFont="1" applyFill="1" applyBorder="1" applyAlignment="1">
      <alignment horizontal="center" vertical="center" wrapText="1"/>
    </xf>
    <xf numFmtId="165" fontId="52" fillId="6" borderId="22" xfId="1" applyFont="1" applyFill="1" applyBorder="1" applyAlignment="1">
      <alignment horizontal="center" vertical="center" wrapText="1"/>
    </xf>
    <xf numFmtId="165" fontId="8" fillId="0" borderId="23" xfId="1" applyFont="1" applyFill="1" applyBorder="1" applyAlignment="1">
      <alignment vertical="top" wrapText="1"/>
    </xf>
    <xf numFmtId="165" fontId="8" fillId="0" borderId="23" xfId="1" applyFont="1" applyFill="1" applyBorder="1" applyAlignment="1" applyProtection="1">
      <alignment vertical="top" wrapText="1"/>
      <protection locked="0"/>
    </xf>
    <xf numFmtId="165" fontId="8" fillId="0" borderId="23" xfId="1" applyFont="1" applyFill="1" applyBorder="1" applyAlignment="1">
      <alignment vertical="top"/>
    </xf>
    <xf numFmtId="165" fontId="8" fillId="0" borderId="23" xfId="1" quotePrefix="1" applyFont="1" applyFill="1" applyBorder="1" applyAlignment="1" applyProtection="1">
      <alignment vertical="top" wrapText="1"/>
    </xf>
    <xf numFmtId="3" fontId="8" fillId="0" borderId="23" xfId="0" applyNumberFormat="1" applyFont="1" applyFill="1" applyBorder="1" applyAlignment="1">
      <alignment horizontal="justify" vertical="top" wrapText="1"/>
    </xf>
    <xf numFmtId="0" fontId="8" fillId="0" borderId="23" xfId="0" applyNumberFormat="1" applyFont="1" applyFill="1" applyBorder="1" applyAlignment="1" applyProtection="1">
      <alignment horizontal="center" vertical="top" wrapText="1"/>
      <protection locked="0"/>
    </xf>
    <xf numFmtId="165" fontId="8" fillId="0" borderId="18" xfId="1" applyFont="1" applyFill="1" applyBorder="1" applyAlignment="1">
      <alignment vertical="top" wrapText="1"/>
    </xf>
    <xf numFmtId="165" fontId="8" fillId="0" borderId="18" xfId="1" applyFont="1" applyFill="1" applyBorder="1" applyAlignment="1">
      <alignment vertical="top"/>
    </xf>
    <xf numFmtId="165" fontId="8" fillId="0" borderId="18" xfId="1" applyFont="1" applyFill="1" applyBorder="1" applyAlignment="1" applyProtection="1">
      <alignment vertical="top" wrapText="1"/>
      <protection locked="0"/>
    </xf>
    <xf numFmtId="165" fontId="54" fillId="6" borderId="18" xfId="1" applyFont="1" applyFill="1" applyBorder="1" applyAlignment="1">
      <alignment vertical="top" wrapText="1"/>
    </xf>
    <xf numFmtId="165" fontId="51" fillId="0" borderId="23" xfId="1" applyFont="1" applyFill="1" applyBorder="1" applyAlignment="1">
      <alignment vertical="top" wrapText="1"/>
    </xf>
    <xf numFmtId="165" fontId="8" fillId="0" borderId="23" xfId="1" applyFont="1" applyFill="1" applyBorder="1" applyAlignment="1">
      <alignment vertical="center"/>
    </xf>
    <xf numFmtId="165" fontId="51" fillId="0" borderId="23" xfId="1" applyFont="1" applyFill="1" applyBorder="1" applyAlignment="1">
      <alignment vertical="center"/>
    </xf>
    <xf numFmtId="165" fontId="50" fillId="0" borderId="18" xfId="1" applyFont="1" applyFill="1" applyBorder="1" applyAlignment="1">
      <alignment vertical="top" wrapText="1"/>
    </xf>
    <xf numFmtId="165" fontId="58" fillId="6" borderId="18" xfId="1" applyFont="1" applyFill="1" applyBorder="1" applyAlignment="1">
      <alignment vertical="top" wrapText="1"/>
    </xf>
    <xf numFmtId="165" fontId="8" fillId="0" borderId="18" xfId="1" quotePrefix="1" applyFont="1" applyFill="1" applyBorder="1" applyAlignment="1" applyProtection="1">
      <alignment vertical="top" wrapText="1"/>
    </xf>
    <xf numFmtId="165" fontId="8" fillId="13" borderId="23" xfId="1" applyFont="1" applyFill="1" applyBorder="1" applyAlignment="1">
      <alignment vertical="top"/>
    </xf>
    <xf numFmtId="165" fontId="8" fillId="13" borderId="23" xfId="1" applyFont="1" applyFill="1" applyBorder="1" applyAlignment="1">
      <alignment vertical="top" wrapText="1"/>
    </xf>
    <xf numFmtId="165" fontId="8" fillId="13" borderId="23" xfId="1" applyFont="1" applyFill="1" applyBorder="1" applyAlignment="1" applyProtection="1">
      <alignment vertical="top" wrapText="1"/>
      <protection locked="0"/>
    </xf>
    <xf numFmtId="165" fontId="52" fillId="6" borderId="18" xfId="1" applyFont="1" applyFill="1" applyBorder="1" applyAlignment="1">
      <alignment horizontal="center" vertical="top" wrapText="1"/>
    </xf>
    <xf numFmtId="165" fontId="52" fillId="6" borderId="18" xfId="1" applyFont="1" applyFill="1" applyBorder="1" applyAlignment="1">
      <alignment vertical="top" wrapText="1"/>
    </xf>
    <xf numFmtId="0" fontId="42" fillId="7" borderId="24" xfId="0" applyFont="1" applyFill="1" applyBorder="1" applyAlignment="1">
      <alignment horizontal="center" vertical="center" shrinkToFit="1"/>
    </xf>
    <xf numFmtId="0" fontId="7" fillId="7" borderId="24" xfId="0" applyFont="1" applyFill="1" applyBorder="1" applyAlignment="1">
      <alignment horizontal="center" vertical="center" wrapText="1"/>
    </xf>
    <xf numFmtId="0" fontId="8" fillId="0" borderId="0" xfId="0" applyFont="1" applyAlignment="1">
      <alignment horizontal="center" vertical="center"/>
    </xf>
    <xf numFmtId="0" fontId="60" fillId="0" borderId="17" xfId="0" applyFont="1" applyBorder="1" applyAlignment="1">
      <alignment horizontal="center" vertical="center"/>
    </xf>
    <xf numFmtId="0" fontId="60" fillId="0" borderId="17" xfId="0" applyFont="1" applyBorder="1" applyAlignment="1">
      <alignment vertical="center"/>
    </xf>
    <xf numFmtId="165" fontId="8" fillId="0" borderId="17" xfId="1" applyFont="1" applyBorder="1" applyAlignment="1">
      <alignment vertical="center"/>
    </xf>
    <xf numFmtId="0" fontId="60" fillId="0" borderId="18" xfId="0" applyFont="1" applyBorder="1" applyAlignment="1">
      <alignment horizontal="center" vertical="center"/>
    </xf>
    <xf numFmtId="0" fontId="60" fillId="0" borderId="18" xfId="0" applyFont="1" applyBorder="1" applyAlignment="1">
      <alignment vertical="center" wrapText="1"/>
    </xf>
    <xf numFmtId="165" fontId="8" fillId="0" borderId="18" xfId="1" applyFont="1" applyBorder="1" applyAlignment="1">
      <alignment vertical="center"/>
    </xf>
    <xf numFmtId="0" fontId="8" fillId="0" borderId="0" xfId="0" applyFont="1" applyAlignment="1">
      <alignment vertical="center"/>
    </xf>
    <xf numFmtId="0" fontId="60" fillId="0" borderId="18" xfId="0" applyFont="1" applyFill="1" applyBorder="1" applyAlignment="1">
      <alignment horizontal="center" vertical="center"/>
    </xf>
    <xf numFmtId="0" fontId="60" fillId="0" borderId="18" xfId="0" applyFont="1" applyFill="1" applyBorder="1" applyAlignment="1">
      <alignment vertical="center" wrapText="1"/>
    </xf>
    <xf numFmtId="0" fontId="8" fillId="0" borderId="0" xfId="0" applyFont="1" applyFill="1" applyAlignment="1">
      <alignment vertical="center"/>
    </xf>
    <xf numFmtId="0" fontId="61" fillId="0" borderId="18"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vertical="center"/>
    </xf>
    <xf numFmtId="165" fontId="8" fillId="0" borderId="25" xfId="1" applyFont="1" applyBorder="1" applyAlignment="1">
      <alignment vertical="center"/>
    </xf>
    <xf numFmtId="0" fontId="62" fillId="0" borderId="26" xfId="0" applyFont="1" applyBorder="1" applyAlignment="1">
      <alignment vertical="top"/>
    </xf>
    <xf numFmtId="0" fontId="51" fillId="0" borderId="26" xfId="0" applyFont="1" applyBorder="1" applyAlignment="1">
      <alignment vertical="top"/>
    </xf>
    <xf numFmtId="165" fontId="51" fillId="0" borderId="26" xfId="0" applyNumberFormat="1" applyFont="1" applyBorder="1" applyAlignment="1">
      <alignment vertical="top"/>
    </xf>
    <xf numFmtId="0" fontId="51" fillId="0" borderId="0" xfId="0" applyFont="1" applyAlignment="1">
      <alignment vertical="top"/>
    </xf>
    <xf numFmtId="0" fontId="51" fillId="0" borderId="23" xfId="78" applyNumberFormat="1" applyFont="1" applyFill="1" applyBorder="1" applyAlignment="1" applyProtection="1">
      <alignment horizontal="justify" vertical="top" wrapText="1"/>
    </xf>
    <xf numFmtId="0" fontId="8" fillId="0" borderId="23" xfId="0" applyFont="1" applyFill="1" applyBorder="1" applyAlignment="1">
      <alignment horizontal="justify" vertical="top" wrapText="1"/>
    </xf>
    <xf numFmtId="165" fontId="8" fillId="0" borderId="23" xfId="2" applyNumberFormat="1" applyFont="1" applyFill="1" applyBorder="1" applyAlignment="1">
      <alignment horizontal="center" vertical="top" wrapText="1"/>
    </xf>
    <xf numFmtId="0" fontId="8" fillId="0" borderId="23" xfId="0" applyNumberFormat="1" applyFont="1" applyFill="1" applyBorder="1" applyAlignment="1" applyProtection="1">
      <alignment horizontal="justify" vertical="top" wrapText="1"/>
    </xf>
    <xf numFmtId="0" fontId="50" fillId="0" borderId="23" xfId="35" applyFont="1" applyFill="1" applyBorder="1" applyAlignment="1">
      <alignment horizontal="justify" vertical="top" wrapText="1"/>
    </xf>
    <xf numFmtId="0" fontId="8" fillId="0" borderId="23" xfId="0" applyFont="1" applyFill="1" applyBorder="1" applyAlignment="1" applyProtection="1">
      <alignment horizontal="justify" vertical="center" wrapText="1"/>
    </xf>
    <xf numFmtId="165" fontId="8" fillId="0" borderId="23" xfId="0" applyNumberFormat="1" applyFont="1" applyFill="1" applyBorder="1" applyAlignment="1">
      <alignment horizontal="center" vertical="center"/>
    </xf>
    <xf numFmtId="165" fontId="6" fillId="0" borderId="0" xfId="35" applyNumberFormat="1" applyFont="1" applyFill="1" applyBorder="1" applyAlignment="1">
      <alignment vertical="top" wrapText="1"/>
    </xf>
    <xf numFmtId="0" fontId="8" fillId="0" borderId="18" xfId="0" quotePrefix="1" applyFont="1" applyFill="1" applyBorder="1" applyAlignment="1" applyProtection="1">
      <alignment horizontal="center" vertical="top" wrapText="1"/>
    </xf>
    <xf numFmtId="165" fontId="43" fillId="0" borderId="18" xfId="1" applyFont="1" applyFill="1" applyBorder="1" applyAlignment="1">
      <alignment vertical="top" wrapText="1"/>
    </xf>
    <xf numFmtId="165" fontId="58" fillId="6" borderId="23" xfId="1" applyFont="1" applyFill="1" applyBorder="1" applyAlignment="1">
      <alignment horizontal="center" vertical="top" wrapText="1"/>
    </xf>
    <xf numFmtId="165" fontId="43" fillId="6" borderId="23" xfId="1" applyFont="1" applyFill="1" applyBorder="1" applyAlignment="1">
      <alignment horizontal="center" vertical="top" wrapText="1"/>
    </xf>
    <xf numFmtId="165" fontId="52" fillId="6" borderId="23" xfId="1" applyFont="1" applyFill="1" applyBorder="1" applyAlignment="1">
      <alignment horizontal="justify" vertical="top" wrapText="1"/>
    </xf>
    <xf numFmtId="0" fontId="8" fillId="0" borderId="23" xfId="35" applyFont="1" applyFill="1" applyBorder="1" applyAlignment="1">
      <alignment horizontal="center" vertical="top" wrapText="1"/>
    </xf>
    <xf numFmtId="165" fontId="58" fillId="0" borderId="23" xfId="1" applyFont="1" applyFill="1" applyBorder="1" applyAlignment="1">
      <alignment horizontal="center" vertical="top" wrapText="1"/>
    </xf>
    <xf numFmtId="165" fontId="43" fillId="0" borderId="23" xfId="1" applyFont="1" applyFill="1" applyBorder="1" applyAlignment="1">
      <alignment horizontal="center" vertical="top" wrapText="1"/>
    </xf>
    <xf numFmtId="165" fontId="52" fillId="0" borderId="23" xfId="1" applyFont="1" applyFill="1" applyBorder="1" applyAlignment="1">
      <alignment horizontal="justify" vertical="top" wrapText="1"/>
    </xf>
    <xf numFmtId="0" fontId="58" fillId="6" borderId="23" xfId="35" applyFont="1" applyFill="1" applyBorder="1" applyAlignment="1">
      <alignment horizontal="center" vertical="top" wrapText="1"/>
    </xf>
    <xf numFmtId="0" fontId="58" fillId="0" borderId="23" xfId="35" applyFont="1" applyFill="1" applyBorder="1" applyAlignment="1">
      <alignment horizontal="center" vertical="top" wrapText="1"/>
    </xf>
    <xf numFmtId="165" fontId="54" fillId="0" borderId="23" xfId="1" applyFont="1" applyFill="1" applyBorder="1" applyAlignment="1">
      <alignment horizontal="center" vertical="center" wrapText="1"/>
    </xf>
    <xf numFmtId="0" fontId="54" fillId="0" borderId="23" xfId="35" applyFont="1" applyFill="1" applyBorder="1" applyAlignment="1">
      <alignment horizontal="center" vertical="center" wrapText="1"/>
    </xf>
    <xf numFmtId="0" fontId="59" fillId="0" borderId="27" xfId="35" applyFont="1" applyFill="1" applyBorder="1" applyAlignment="1">
      <alignment horizontal="justify" vertical="center" wrapText="1"/>
    </xf>
    <xf numFmtId="0" fontId="8" fillId="0" borderId="27" xfId="35" applyFont="1" applyFill="1" applyBorder="1" applyAlignment="1">
      <alignment horizontal="center" vertical="center" wrapText="1"/>
    </xf>
    <xf numFmtId="165" fontId="54" fillId="0" borderId="27" xfId="1" applyFont="1" applyFill="1" applyBorder="1" applyAlignment="1">
      <alignment horizontal="center" vertical="center" wrapText="1"/>
    </xf>
    <xf numFmtId="0" fontId="54" fillId="0" borderId="27" xfId="35" applyFont="1" applyFill="1" applyBorder="1" applyAlignment="1">
      <alignment horizontal="center" vertical="center" wrapText="1"/>
    </xf>
    <xf numFmtId="0" fontId="50" fillId="0" borderId="18" xfId="78" applyFont="1" applyFill="1" applyBorder="1" applyAlignment="1">
      <alignment horizontal="justify" vertical="top" wrapText="1"/>
    </xf>
    <xf numFmtId="0" fontId="63" fillId="0" borderId="18" xfId="81" applyFont="1" applyFill="1" applyBorder="1" applyAlignment="1">
      <alignment vertical="top" wrapText="1"/>
    </xf>
    <xf numFmtId="0" fontId="50" fillId="0" borderId="18" xfId="82" applyFont="1" applyFill="1" applyBorder="1" applyAlignment="1">
      <alignment horizontal="justify" vertical="top" wrapText="1"/>
    </xf>
    <xf numFmtId="0" fontId="8" fillId="0" borderId="18" xfId="83" applyFont="1" applyFill="1" applyBorder="1" applyAlignment="1">
      <alignment horizontal="center" vertical="top" wrapText="1"/>
    </xf>
    <xf numFmtId="2" fontId="60" fillId="0" borderId="18" xfId="0" applyNumberFormat="1" applyFont="1" applyFill="1" applyBorder="1" applyAlignment="1">
      <alignment horizontal="center" vertical="center"/>
    </xf>
    <xf numFmtId="0" fontId="43" fillId="0" borderId="23" xfId="35" applyFont="1" applyFill="1" applyBorder="1" applyAlignment="1">
      <alignment horizontal="justify" vertical="top" wrapText="1"/>
    </xf>
    <xf numFmtId="165" fontId="50" fillId="0" borderId="23" xfId="1" applyFont="1" applyFill="1" applyBorder="1" applyAlignment="1">
      <alignment horizontal="justify" vertical="top" wrapText="1"/>
    </xf>
    <xf numFmtId="165" fontId="8" fillId="0" borderId="23" xfId="0" applyNumberFormat="1" applyFont="1" applyFill="1" applyBorder="1" applyAlignment="1">
      <alignment horizontal="center" vertical="top"/>
    </xf>
    <xf numFmtId="0" fontId="64" fillId="0" borderId="23" xfId="35" applyFont="1" applyFill="1" applyBorder="1" applyAlignment="1">
      <alignment horizontal="center" vertical="top" wrapText="1"/>
    </xf>
    <xf numFmtId="165" fontId="65" fillId="0" borderId="23" xfId="1" applyFont="1" applyFill="1" applyBorder="1" applyAlignment="1">
      <alignment horizontal="center" vertical="top" wrapText="1"/>
    </xf>
    <xf numFmtId="165" fontId="64" fillId="13" borderId="23" xfId="0" applyNumberFormat="1" applyFont="1" applyFill="1" applyBorder="1" applyAlignment="1">
      <alignment horizontal="center" vertical="top"/>
    </xf>
    <xf numFmtId="0" fontId="65" fillId="0" borderId="23" xfId="35" applyFont="1" applyFill="1" applyBorder="1" applyAlignment="1">
      <alignment horizontal="justify" vertical="top" wrapText="1"/>
    </xf>
    <xf numFmtId="165" fontId="43" fillId="0" borderId="23" xfId="1" applyFont="1" applyFill="1" applyBorder="1" applyAlignment="1">
      <alignment horizontal="justify" vertical="top" wrapText="1"/>
    </xf>
    <xf numFmtId="0" fontId="51" fillId="0" borderId="23" xfId="35" applyFont="1" applyFill="1" applyBorder="1" applyAlignment="1">
      <alignment horizontal="justify" vertical="top" wrapText="1"/>
    </xf>
    <xf numFmtId="165" fontId="8" fillId="0" borderId="23" xfId="1" applyFont="1" applyFill="1" applyBorder="1" applyAlignment="1">
      <alignment horizontal="center" vertical="top" wrapText="1"/>
    </xf>
    <xf numFmtId="165" fontId="8" fillId="0" borderId="23" xfId="1" applyFont="1" applyFill="1" applyBorder="1" applyAlignment="1">
      <alignment horizontal="justify" vertical="top" wrapText="1"/>
    </xf>
    <xf numFmtId="165" fontId="8" fillId="0" borderId="23" xfId="1" applyFont="1" applyFill="1" applyBorder="1" applyAlignment="1">
      <alignment horizontal="center" vertical="top"/>
    </xf>
    <xf numFmtId="0" fontId="8" fillId="0" borderId="23" xfId="35" applyNumberFormat="1" applyFont="1" applyFill="1" applyBorder="1" applyAlignment="1">
      <alignment horizontal="justify" vertical="top" wrapText="1"/>
    </xf>
    <xf numFmtId="0" fontId="8" fillId="13" borderId="23" xfId="35" applyFont="1" applyFill="1" applyBorder="1" applyAlignment="1">
      <alignment horizontal="justify" vertical="top" wrapText="1"/>
    </xf>
    <xf numFmtId="0" fontId="66" fillId="0" borderId="23" xfId="35" applyFont="1" applyFill="1" applyBorder="1" applyAlignment="1">
      <alignment horizontal="justify" vertical="top" wrapText="1"/>
    </xf>
    <xf numFmtId="165" fontId="43" fillId="0" borderId="18" xfId="1" applyFont="1" applyFill="1" applyBorder="1" applyAlignment="1">
      <alignment vertical="top" wrapText="1"/>
    </xf>
    <xf numFmtId="2" fontId="8" fillId="0" borderId="23" xfId="0" applyNumberFormat="1" applyFont="1" applyFill="1" applyBorder="1" applyAlignment="1">
      <alignment horizontal="center" vertical="center"/>
    </xf>
    <xf numFmtId="0" fontId="8" fillId="0" borderId="23" xfId="2" applyNumberFormat="1" applyFont="1" applyFill="1" applyBorder="1" applyAlignment="1">
      <alignment horizontal="center" vertical="center" wrapText="1"/>
    </xf>
    <xf numFmtId="0" fontId="50" fillId="0" borderId="23" xfId="82" applyFont="1" applyFill="1" applyBorder="1" applyAlignment="1">
      <alignment horizontal="justify" vertical="top" wrapText="1"/>
    </xf>
    <xf numFmtId="0" fontId="43" fillId="0" borderId="23" xfId="83" applyNumberFormat="1" applyFont="1" applyFill="1" applyBorder="1" applyAlignment="1">
      <alignment horizontal="center" vertical="center" wrapText="1"/>
    </xf>
    <xf numFmtId="2" fontId="43" fillId="0" borderId="23" xfId="83" applyNumberFormat="1" applyFont="1" applyFill="1" applyBorder="1" applyAlignment="1">
      <alignment horizontal="center" vertical="center" wrapText="1"/>
    </xf>
    <xf numFmtId="0" fontId="43" fillId="0" borderId="23" xfId="82" applyNumberFormat="1" applyFont="1" applyFill="1" applyBorder="1" applyAlignment="1">
      <alignment horizontal="center" vertical="center" wrapText="1"/>
    </xf>
    <xf numFmtId="2" fontId="43" fillId="0" borderId="23" xfId="82" applyNumberFormat="1" applyFont="1" applyFill="1" applyBorder="1" applyAlignment="1">
      <alignment horizontal="center" vertical="center" wrapText="1"/>
    </xf>
    <xf numFmtId="0" fontId="8" fillId="0" borderId="23" xfId="82" applyFont="1" applyFill="1" applyBorder="1" applyAlignment="1">
      <alignment horizontal="justify" vertical="top" wrapText="1"/>
    </xf>
    <xf numFmtId="0" fontId="8" fillId="0" borderId="23" xfId="82" applyNumberFormat="1" applyFont="1" applyFill="1" applyBorder="1" applyAlignment="1">
      <alignment horizontal="center" vertical="center" wrapText="1"/>
    </xf>
    <xf numFmtId="2" fontId="8" fillId="0" borderId="23" xfId="82" applyNumberFormat="1" applyFont="1" applyFill="1" applyBorder="1" applyAlignment="1">
      <alignment horizontal="center" vertical="center" wrapText="1"/>
    </xf>
    <xf numFmtId="0" fontId="56" fillId="0" borderId="23" xfId="0" applyFont="1" applyFill="1" applyBorder="1" applyAlignment="1">
      <alignment horizontal="justify" vertical="top" wrapText="1"/>
    </xf>
    <xf numFmtId="0" fontId="51" fillId="0" borderId="23" xfId="82" applyFont="1" applyFill="1" applyBorder="1" applyAlignment="1">
      <alignment horizontal="justify" vertical="top" wrapText="1"/>
    </xf>
    <xf numFmtId="0" fontId="8" fillId="0" borderId="23" xfId="82" applyNumberFormat="1" applyFont="1" applyFill="1" applyBorder="1" applyAlignment="1">
      <alignment horizontal="center" vertical="center"/>
    </xf>
    <xf numFmtId="165" fontId="8" fillId="0" borderId="0" xfId="1" applyFont="1" applyFill="1" applyBorder="1" applyAlignment="1">
      <alignment vertical="top" wrapText="1"/>
    </xf>
    <xf numFmtId="0" fontId="8" fillId="0" borderId="0" xfId="82" applyFont="1" applyFill="1" applyBorder="1" applyAlignment="1">
      <alignment horizontal="justify" vertical="top" wrapText="1"/>
    </xf>
    <xf numFmtId="0" fontId="8" fillId="0" borderId="0" xfId="82" applyNumberFormat="1" applyFont="1" applyFill="1" applyBorder="1" applyAlignment="1">
      <alignment horizontal="center" vertical="center"/>
    </xf>
    <xf numFmtId="2" fontId="8" fillId="0" borderId="0" xfId="82" applyNumberFormat="1" applyFont="1" applyFill="1" applyBorder="1" applyAlignment="1">
      <alignment horizontal="center" vertical="center" wrapText="1"/>
    </xf>
    <xf numFmtId="165" fontId="8" fillId="0" borderId="0" xfId="1" applyFont="1" applyFill="1" applyBorder="1" applyAlignment="1">
      <alignment horizontal="center" vertical="top"/>
    </xf>
    <xf numFmtId="165" fontId="8" fillId="0" borderId="0" xfId="1" applyFont="1" applyFill="1" applyBorder="1" applyAlignment="1">
      <alignment horizontal="center" vertical="top" wrapText="1"/>
    </xf>
    <xf numFmtId="49" fontId="51" fillId="0" borderId="23" xfId="35" applyNumberFormat="1" applyFont="1" applyFill="1" applyBorder="1" applyAlignment="1" applyProtection="1">
      <alignment horizontal="center" vertical="center" wrapText="1"/>
      <protection locked="0"/>
    </xf>
    <xf numFmtId="37" fontId="8" fillId="0" borderId="23" xfId="1" applyNumberFormat="1" applyFont="1" applyFill="1" applyBorder="1" applyAlignment="1">
      <alignment horizontal="center" vertical="center" wrapText="1"/>
    </xf>
    <xf numFmtId="49" fontId="8" fillId="0" borderId="23" xfId="35" applyNumberFormat="1" applyFont="1" applyFill="1" applyBorder="1" applyAlignment="1">
      <alignment horizontal="center" vertical="center" wrapText="1"/>
    </xf>
    <xf numFmtId="49" fontId="8" fillId="0" borderId="27" xfId="35" applyNumberFormat="1" applyFont="1" applyFill="1" applyBorder="1" applyAlignment="1">
      <alignment horizontal="center" vertical="center" wrapText="1"/>
    </xf>
    <xf numFmtId="165" fontId="51" fillId="7" borderId="17" xfId="0" applyNumberFormat="1" applyFont="1" applyFill="1" applyBorder="1" applyAlignment="1" applyProtection="1">
      <alignment horizontal="center" vertical="center" wrapText="1"/>
      <protection locked="0"/>
    </xf>
    <xf numFmtId="49" fontId="51" fillId="0" borderId="18" xfId="35" applyNumberFormat="1" applyFont="1" applyFill="1" applyBorder="1" applyAlignment="1" applyProtection="1">
      <alignment horizontal="center" vertical="center" wrapText="1"/>
      <protection locked="0"/>
    </xf>
    <xf numFmtId="0" fontId="52" fillId="6" borderId="18" xfId="35" applyFont="1" applyFill="1" applyBorder="1" applyAlignment="1">
      <alignment horizontal="center" vertical="center" wrapText="1"/>
    </xf>
    <xf numFmtId="49" fontId="50" fillId="0" borderId="18" xfId="78" applyNumberFormat="1" applyFont="1" applyFill="1" applyBorder="1" applyAlignment="1">
      <alignment horizontal="center" vertical="center" wrapText="1"/>
    </xf>
    <xf numFmtId="49" fontId="50" fillId="0" borderId="18" xfId="35" applyNumberFormat="1" applyFont="1" applyFill="1" applyBorder="1" applyAlignment="1">
      <alignment horizontal="center" vertical="center" wrapText="1"/>
    </xf>
    <xf numFmtId="49" fontId="51" fillId="0" borderId="18" xfId="35" applyNumberFormat="1" applyFont="1" applyFill="1" applyBorder="1" applyAlignment="1">
      <alignment horizontal="center" vertical="center" wrapText="1"/>
    </xf>
    <xf numFmtId="49" fontId="51" fillId="0" borderId="23" xfId="78" applyNumberFormat="1" applyFont="1" applyFill="1" applyBorder="1" applyAlignment="1">
      <alignment horizontal="center" vertical="center" wrapText="1"/>
    </xf>
    <xf numFmtId="49" fontId="8" fillId="0" borderId="18" xfId="35"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51" fillId="0" borderId="18" xfId="35" applyNumberFormat="1" applyFont="1" applyFill="1" applyBorder="1" applyAlignment="1">
      <alignment horizontal="center" vertical="center"/>
    </xf>
    <xf numFmtId="49" fontId="8" fillId="0" borderId="18" xfId="35" applyNumberFormat="1" applyFont="1" applyFill="1" applyBorder="1" applyAlignment="1">
      <alignment horizontal="center" vertical="center"/>
    </xf>
    <xf numFmtId="49" fontId="50" fillId="0" borderId="23" xfId="78" applyNumberFormat="1" applyFont="1" applyFill="1" applyBorder="1" applyAlignment="1">
      <alignment horizontal="center" vertical="center" wrapText="1"/>
    </xf>
    <xf numFmtId="49" fontId="50" fillId="0" borderId="23" xfId="35" applyNumberFormat="1" applyFont="1" applyFill="1" applyBorder="1" applyAlignment="1">
      <alignment horizontal="center" vertical="center" wrapText="1"/>
    </xf>
    <xf numFmtId="49" fontId="51" fillId="0" borderId="23" xfId="35" applyNumberFormat="1" applyFont="1" applyFill="1" applyBorder="1" applyAlignment="1">
      <alignment horizontal="center" vertical="center" wrapText="1"/>
    </xf>
    <xf numFmtId="181" fontId="50" fillId="0" borderId="23" xfId="35" applyNumberFormat="1" applyFont="1" applyFill="1" applyBorder="1" applyAlignment="1">
      <alignment horizontal="center" vertical="center" wrapText="1"/>
    </xf>
    <xf numFmtId="49" fontId="51" fillId="0" borderId="23" xfId="35" applyNumberFormat="1" applyFont="1" applyFill="1" applyBorder="1" applyAlignment="1">
      <alignment horizontal="center" vertical="center"/>
    </xf>
    <xf numFmtId="49" fontId="8" fillId="0" borderId="23" xfId="35" applyNumberFormat="1" applyFont="1" applyFill="1" applyBorder="1" applyAlignment="1">
      <alignment horizontal="center" vertical="center"/>
    </xf>
    <xf numFmtId="49" fontId="51" fillId="0" borderId="23" xfId="78" applyNumberFormat="1" applyFont="1" applyFill="1" applyBorder="1" applyAlignment="1">
      <alignment horizontal="center" vertical="center"/>
    </xf>
    <xf numFmtId="0" fontId="52" fillId="6" borderId="18" xfId="83" applyNumberFormat="1" applyFont="1" applyFill="1" applyBorder="1" applyAlignment="1">
      <alignment horizontal="center" vertical="center" wrapText="1"/>
    </xf>
    <xf numFmtId="49" fontId="8" fillId="0" borderId="0" xfId="35" applyNumberFormat="1" applyFont="1" applyFill="1" applyBorder="1" applyAlignment="1">
      <alignment horizontal="center" vertical="center" wrapText="1"/>
    </xf>
    <xf numFmtId="2" fontId="51" fillId="0" borderId="23" xfId="78" applyNumberFormat="1" applyFont="1" applyFill="1" applyBorder="1" applyAlignment="1">
      <alignment horizontal="center" vertical="center"/>
    </xf>
    <xf numFmtId="2" fontId="51" fillId="0" borderId="0" xfId="78" applyNumberFormat="1" applyFont="1" applyFill="1" applyBorder="1" applyAlignment="1">
      <alignment horizontal="center" vertical="center"/>
    </xf>
    <xf numFmtId="49" fontId="51" fillId="0" borderId="18" xfId="78" applyNumberFormat="1" applyFont="1" applyFill="1" applyBorder="1" applyAlignment="1">
      <alignment horizontal="center" vertical="center"/>
    </xf>
    <xf numFmtId="0" fontId="50" fillId="0" borderId="18" xfId="82" applyNumberFormat="1" applyFont="1" applyFill="1" applyBorder="1" applyAlignment="1">
      <alignment horizontal="center" vertical="center" wrapText="1"/>
    </xf>
    <xf numFmtId="0" fontId="8" fillId="0" borderId="18" xfId="82" applyNumberFormat="1" applyFont="1" applyFill="1" applyBorder="1" applyAlignment="1">
      <alignment horizontal="center" vertical="center" wrapText="1"/>
    </xf>
    <xf numFmtId="0" fontId="8" fillId="0" borderId="18" xfId="82" applyNumberFormat="1" applyFont="1" applyFill="1" applyBorder="1" applyAlignment="1">
      <alignment horizontal="center" vertical="center"/>
    </xf>
    <xf numFmtId="0" fontId="51" fillId="0" borderId="18" xfId="82" applyNumberFormat="1" applyFont="1" applyFill="1" applyBorder="1" applyAlignment="1">
      <alignment horizontal="center" vertical="center"/>
    </xf>
    <xf numFmtId="0" fontId="51" fillId="0" borderId="18" xfId="82" applyNumberFormat="1" applyFont="1" applyFill="1" applyBorder="1" applyAlignment="1">
      <alignment horizontal="center" vertical="center" wrapText="1"/>
    </xf>
    <xf numFmtId="49" fontId="43" fillId="0" borderId="18" xfId="35" applyNumberFormat="1" applyFont="1" applyFill="1" applyBorder="1" applyAlignment="1">
      <alignment horizontal="center" vertical="center" wrapText="1"/>
    </xf>
    <xf numFmtId="0" fontId="51" fillId="0" borderId="18" xfId="83" applyNumberFormat="1" applyFont="1" applyFill="1" applyBorder="1" applyAlignment="1">
      <alignment horizontal="center" vertical="center" wrapText="1"/>
    </xf>
    <xf numFmtId="0" fontId="8" fillId="0" borderId="18" xfId="83" applyNumberFormat="1" applyFont="1" applyFill="1" applyBorder="1" applyAlignment="1">
      <alignment horizontal="center" vertical="center" wrapText="1"/>
    </xf>
    <xf numFmtId="0" fontId="51" fillId="0" borderId="18" xfId="83" applyNumberFormat="1" applyFont="1" applyFill="1" applyBorder="1" applyAlignment="1">
      <alignment horizontal="center" vertical="center"/>
    </xf>
    <xf numFmtId="0" fontId="8" fillId="0" borderId="18" xfId="83" applyNumberFormat="1" applyFont="1" applyFill="1" applyBorder="1" applyAlignment="1">
      <alignment horizontal="center" vertical="center"/>
    </xf>
    <xf numFmtId="0" fontId="51" fillId="0" borderId="18"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18" xfId="66" applyNumberFormat="1" applyFont="1" applyFill="1" applyBorder="1" applyAlignment="1">
      <alignment horizontal="center" vertical="center" wrapText="1"/>
    </xf>
    <xf numFmtId="0" fontId="51" fillId="0" borderId="18" xfId="66" applyNumberFormat="1" applyFont="1" applyFill="1" applyBorder="1" applyAlignment="1">
      <alignment horizontal="center" vertical="center" wrapText="1"/>
    </xf>
    <xf numFmtId="49" fontId="51" fillId="0" borderId="18" xfId="66" applyFont="1" applyFill="1" applyBorder="1" applyAlignment="1">
      <alignment horizontal="center" vertical="center" wrapText="1"/>
    </xf>
    <xf numFmtId="49" fontId="8" fillId="0" borderId="18" xfId="66" applyFont="1" applyFill="1" applyBorder="1" applyAlignment="1">
      <alignment horizontal="center" vertical="center" wrapText="1"/>
    </xf>
    <xf numFmtId="49" fontId="51" fillId="0" borderId="23"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181" fontId="51" fillId="0" borderId="23" xfId="0" applyNumberFormat="1" applyFont="1" applyFill="1" applyBorder="1" applyAlignment="1">
      <alignment horizontal="center" vertical="center" wrapText="1"/>
    </xf>
    <xf numFmtId="49" fontId="51" fillId="0" borderId="23" xfId="0" applyNumberFormat="1" applyFont="1" applyFill="1" applyBorder="1" applyAlignment="1" applyProtection="1">
      <alignment horizontal="center" vertical="center" wrapText="1"/>
    </xf>
    <xf numFmtId="49" fontId="8" fillId="0" borderId="23" xfId="0" applyNumberFormat="1" applyFont="1" applyFill="1" applyBorder="1" applyAlignment="1" applyProtection="1">
      <alignment horizontal="center" vertical="center" wrapText="1"/>
    </xf>
    <xf numFmtId="49" fontId="8" fillId="0" borderId="23" xfId="0" applyNumberFormat="1" applyFont="1" applyFill="1" applyBorder="1" applyAlignment="1">
      <alignment horizontal="center" vertical="center" wrapText="1"/>
    </xf>
    <xf numFmtId="49" fontId="51" fillId="0" borderId="23" xfId="0" applyNumberFormat="1" applyFont="1" applyFill="1" applyBorder="1" applyAlignment="1">
      <alignment horizontal="center" vertical="center" wrapText="1"/>
    </xf>
    <xf numFmtId="0" fontId="51" fillId="0" borderId="23" xfId="0" quotePrefix="1" applyFont="1" applyFill="1" applyBorder="1" applyAlignment="1" applyProtection="1">
      <alignment horizontal="center" vertical="center" wrapText="1"/>
    </xf>
    <xf numFmtId="0" fontId="8" fillId="0" borderId="23" xfId="0" quotePrefix="1" applyNumberFormat="1" applyFont="1" applyFill="1" applyBorder="1" applyAlignment="1" applyProtection="1">
      <alignment horizontal="center" vertical="center" wrapText="1"/>
    </xf>
    <xf numFmtId="0" fontId="8" fillId="0" borderId="23" xfId="0" applyNumberFormat="1" applyFont="1" applyFill="1" applyBorder="1" applyAlignment="1" applyProtection="1">
      <alignment horizontal="center" vertical="center" wrapText="1"/>
    </xf>
    <xf numFmtId="0" fontId="8" fillId="0" borderId="18" xfId="0" applyNumberFormat="1" applyFont="1" applyFill="1" applyBorder="1" applyAlignment="1" applyProtection="1">
      <alignment horizontal="center" vertical="center" wrapText="1"/>
    </xf>
    <xf numFmtId="0" fontId="8" fillId="0" borderId="18" xfId="0" applyNumberFormat="1" applyFont="1" applyFill="1" applyBorder="1" applyAlignment="1">
      <alignment horizontal="center" vertical="center"/>
    </xf>
    <xf numFmtId="2" fontId="51" fillId="0" borderId="18"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xf>
    <xf numFmtId="0" fontId="8" fillId="0" borderId="18" xfId="0" applyFont="1" applyFill="1" applyBorder="1" applyAlignment="1">
      <alignment horizontal="center" vertical="center" wrapText="1"/>
    </xf>
    <xf numFmtId="49" fontId="51" fillId="0" borderId="18" xfId="0" applyNumberFormat="1" applyFont="1" applyFill="1" applyBorder="1" applyAlignment="1">
      <alignment horizontal="center" vertical="center" wrapText="1"/>
    </xf>
    <xf numFmtId="49" fontId="8" fillId="0" borderId="18" xfId="0" applyNumberFormat="1" applyFont="1" applyFill="1" applyBorder="1" applyAlignment="1" applyProtection="1">
      <alignment horizontal="center" vertical="center" wrapText="1"/>
      <protection locked="0"/>
    </xf>
    <xf numFmtId="49" fontId="51" fillId="0" borderId="18" xfId="0" applyNumberFormat="1" applyFont="1" applyFill="1" applyBorder="1" applyAlignment="1" applyProtection="1">
      <alignment horizontal="center" vertical="center" wrapText="1"/>
      <protection locked="0"/>
    </xf>
    <xf numFmtId="0" fontId="52" fillId="6" borderId="23" xfId="35" applyFont="1" applyFill="1" applyBorder="1" applyAlignment="1">
      <alignment horizontal="center" vertical="center" wrapText="1"/>
    </xf>
    <xf numFmtId="181" fontId="43" fillId="0" borderId="23" xfId="35" applyNumberFormat="1" applyFont="1" applyFill="1" applyBorder="1" applyAlignment="1">
      <alignment horizontal="center" vertical="center" wrapText="1"/>
    </xf>
    <xf numFmtId="0" fontId="64" fillId="0" borderId="23" xfId="35" applyFont="1" applyFill="1" applyBorder="1" applyAlignment="1">
      <alignment horizontal="center" vertical="center" wrapText="1"/>
    </xf>
    <xf numFmtId="0" fontId="51" fillId="0" borderId="23" xfId="35" applyFont="1" applyFill="1" applyBorder="1" applyAlignment="1">
      <alignment horizontal="center" vertical="center" wrapText="1"/>
    </xf>
    <xf numFmtId="181" fontId="51" fillId="0" borderId="23" xfId="35" applyNumberFormat="1" applyFont="1" applyFill="1" applyBorder="1" applyAlignment="1">
      <alignment horizontal="center" vertical="center" wrapText="1"/>
    </xf>
    <xf numFmtId="2" fontId="8" fillId="0" borderId="23" xfId="35" applyNumberFormat="1" applyFont="1" applyFill="1" applyBorder="1" applyAlignment="1">
      <alignment horizontal="center" vertical="center" wrapText="1"/>
    </xf>
    <xf numFmtId="181" fontId="8" fillId="0" borderId="23" xfId="35" applyNumberFormat="1" applyFont="1" applyFill="1" applyBorder="1" applyAlignment="1">
      <alignment horizontal="center" vertical="center" wrapText="1"/>
    </xf>
    <xf numFmtId="2" fontId="51" fillId="0" borderId="23" xfId="35" applyNumberFormat="1" applyFont="1" applyFill="1" applyBorder="1" applyAlignment="1">
      <alignment horizontal="center" vertical="center" wrapText="1"/>
    </xf>
    <xf numFmtId="2" fontId="50" fillId="0" borderId="23" xfId="35" applyNumberFormat="1" applyFont="1" applyFill="1" applyBorder="1" applyAlignment="1">
      <alignment horizontal="center" vertical="center" wrapText="1"/>
    </xf>
    <xf numFmtId="2" fontId="52" fillId="6" borderId="23" xfId="35" applyNumberFormat="1" applyFont="1" applyFill="1" applyBorder="1" applyAlignment="1">
      <alignment horizontal="center" vertical="center" wrapText="1"/>
    </xf>
    <xf numFmtId="2" fontId="52" fillId="0" borderId="23" xfId="35" applyNumberFormat="1" applyFont="1" applyFill="1" applyBorder="1" applyAlignment="1">
      <alignment horizontal="center" vertical="center" wrapText="1"/>
    </xf>
    <xf numFmtId="2" fontId="51" fillId="7" borderId="17" xfId="0" applyNumberFormat="1" applyFont="1" applyFill="1" applyBorder="1" applyAlignment="1" applyProtection="1">
      <alignment horizontal="center" vertical="center" wrapText="1"/>
      <protection locked="0"/>
    </xf>
    <xf numFmtId="2" fontId="51" fillId="0" borderId="18" xfId="0" applyNumberFormat="1" applyFont="1" applyFill="1" applyBorder="1" applyAlignment="1" applyProtection="1">
      <alignment horizontal="center" vertical="center" wrapText="1"/>
      <protection locked="0"/>
    </xf>
    <xf numFmtId="2" fontId="54" fillId="6" borderId="22" xfId="0" applyNumberFormat="1" applyFont="1" applyFill="1" applyBorder="1" applyAlignment="1">
      <alignment horizontal="center" vertical="center" wrapText="1"/>
    </xf>
    <xf numFmtId="2" fontId="51" fillId="0" borderId="23" xfId="0" applyNumberFormat="1" applyFont="1" applyFill="1" applyBorder="1" applyAlignment="1" applyProtection="1">
      <alignment horizontal="center" vertical="center" wrapText="1"/>
      <protection locked="0"/>
    </xf>
    <xf numFmtId="2" fontId="8" fillId="0" borderId="23" xfId="78" applyNumberFormat="1" applyFont="1" applyFill="1" applyBorder="1" applyAlignment="1">
      <alignment horizontal="center" vertical="center" wrapText="1"/>
    </xf>
    <xf numFmtId="2" fontId="52" fillId="6" borderId="18" xfId="0" applyNumberFormat="1" applyFont="1" applyFill="1" applyBorder="1" applyAlignment="1">
      <alignment horizontal="center" vertical="center" wrapText="1"/>
    </xf>
    <xf numFmtId="2" fontId="8" fillId="0" borderId="1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18" xfId="0" applyNumberFormat="1" applyFont="1" applyFill="1" applyBorder="1" applyAlignment="1">
      <alignment horizontal="center" vertical="center"/>
    </xf>
    <xf numFmtId="2" fontId="8" fillId="0" borderId="18" xfId="0" applyNumberFormat="1" applyFont="1" applyFill="1" applyBorder="1" applyAlignment="1" applyProtection="1">
      <alignment horizontal="center" vertical="center" wrapText="1"/>
      <protection locked="0"/>
    </xf>
    <xf numFmtId="2" fontId="8" fillId="0" borderId="18" xfId="35" applyNumberFormat="1" applyFont="1" applyFill="1" applyBorder="1" applyAlignment="1">
      <alignment vertical="center" wrapText="1"/>
    </xf>
    <xf numFmtId="2" fontId="54" fillId="6" borderId="18" xfId="0" applyNumberFormat="1" applyFont="1" applyFill="1" applyBorder="1" applyAlignment="1">
      <alignment horizontal="center" vertical="center" wrapText="1"/>
    </xf>
    <xf numFmtId="2" fontId="43" fillId="0" borderId="18" xfId="83" applyNumberFormat="1" applyFont="1" applyFill="1" applyBorder="1" applyAlignment="1">
      <alignment horizontal="center" vertical="center" wrapText="1"/>
    </xf>
    <xf numFmtId="2" fontId="43" fillId="0" borderId="18" xfId="82" applyNumberFormat="1" applyFont="1" applyFill="1" applyBorder="1" applyAlignment="1">
      <alignment horizontal="center" vertical="center" wrapText="1"/>
    </xf>
    <xf numFmtId="2" fontId="8" fillId="0" borderId="18" xfId="82" applyNumberFormat="1" applyFont="1" applyFill="1" applyBorder="1" applyAlignment="1">
      <alignment horizontal="center" vertical="center" wrapText="1"/>
    </xf>
    <xf numFmtId="2" fontId="8" fillId="0" borderId="18" xfId="84" applyNumberFormat="1" applyFont="1" applyFill="1" applyBorder="1" applyAlignment="1">
      <alignment horizontal="center" vertical="center" wrapText="1"/>
    </xf>
    <xf numFmtId="2" fontId="8" fillId="0" borderId="18" xfId="84" applyNumberFormat="1" applyFont="1" applyFill="1" applyBorder="1" applyAlignment="1" applyProtection="1">
      <alignment horizontal="center" vertical="center" wrapText="1"/>
      <protection locked="0"/>
    </xf>
    <xf numFmtId="2" fontId="8" fillId="0" borderId="18" xfId="82" applyNumberFormat="1" applyFont="1" applyFill="1" applyBorder="1" applyAlignment="1">
      <alignment horizontal="center" vertical="center"/>
    </xf>
    <xf numFmtId="2" fontId="8" fillId="0" borderId="18" xfId="83" applyNumberFormat="1" applyFont="1" applyFill="1" applyBorder="1" applyAlignment="1">
      <alignment horizontal="center" vertical="center" wrapText="1"/>
    </xf>
    <xf numFmtId="2" fontId="58" fillId="6" borderId="18" xfId="35" applyNumberFormat="1" applyFont="1" applyFill="1" applyBorder="1" applyAlignment="1">
      <alignment horizontal="center" vertical="center" wrapText="1"/>
    </xf>
    <xf numFmtId="2" fontId="8" fillId="0" borderId="18" xfId="1" applyNumberFormat="1" applyFont="1" applyFill="1" applyBorder="1" applyAlignment="1" applyProtection="1">
      <alignment horizontal="center" vertical="center" wrapText="1"/>
      <protection locked="0"/>
    </xf>
    <xf numFmtId="2" fontId="8" fillId="0" borderId="23" xfId="1" applyNumberFormat="1" applyFont="1" applyFill="1" applyBorder="1" applyAlignment="1" applyProtection="1">
      <alignment horizontal="center" vertical="center" wrapText="1"/>
      <protection locked="0"/>
    </xf>
    <xf numFmtId="2" fontId="8" fillId="0" borderId="18" xfId="35" applyNumberFormat="1" applyFont="1" applyFill="1" applyBorder="1" applyAlignment="1">
      <alignment horizontal="center" vertical="center" wrapText="1"/>
    </xf>
    <xf numFmtId="2" fontId="8" fillId="0" borderId="18" xfId="3" applyNumberFormat="1" applyFont="1" applyFill="1" applyBorder="1" applyAlignment="1" applyProtection="1">
      <alignment horizontal="center" vertical="center" wrapText="1"/>
      <protection locked="0"/>
    </xf>
    <xf numFmtId="2" fontId="8" fillId="0" borderId="18" xfId="0" quotePrefix="1" applyNumberFormat="1" applyFont="1" applyFill="1" applyBorder="1" applyAlignment="1" applyProtection="1">
      <alignment horizontal="center" vertical="center" wrapText="1"/>
    </xf>
    <xf numFmtId="2" fontId="54" fillId="6" borderId="18" xfId="35" applyNumberFormat="1" applyFont="1" applyFill="1" applyBorder="1" applyAlignment="1">
      <alignment horizontal="center" vertical="center" wrapText="1"/>
    </xf>
    <xf numFmtId="2" fontId="51" fillId="13" borderId="23" xfId="0" applyNumberFormat="1" applyFont="1" applyFill="1" applyBorder="1" applyAlignment="1">
      <alignment horizontal="center" vertical="center"/>
    </xf>
    <xf numFmtId="2" fontId="8" fillId="13" borderId="23" xfId="0" applyNumberFormat="1" applyFont="1" applyFill="1" applyBorder="1" applyAlignment="1">
      <alignment horizontal="center" vertical="center"/>
    </xf>
    <xf numFmtId="2" fontId="8" fillId="13" borderId="23" xfId="0" applyNumberFormat="1" applyFont="1" applyFill="1" applyBorder="1" applyAlignment="1" applyProtection="1">
      <alignment horizontal="center" vertical="center" wrapText="1"/>
      <protection locked="0"/>
    </xf>
    <xf numFmtId="2" fontId="8" fillId="6" borderId="23" xfId="35" applyNumberFormat="1" applyFont="1" applyFill="1" applyBorder="1" applyAlignment="1">
      <alignment horizontal="center" vertical="center" wrapText="1"/>
    </xf>
    <xf numFmtId="2" fontId="64" fillId="0" borderId="23" xfId="35" applyNumberFormat="1" applyFont="1" applyFill="1" applyBorder="1" applyAlignment="1">
      <alignment horizontal="center" vertical="center" wrapText="1"/>
    </xf>
    <xf numFmtId="2" fontId="8" fillId="0" borderId="27" xfId="35" applyNumberFormat="1" applyFont="1" applyFill="1" applyBorder="1" applyAlignment="1">
      <alignment horizontal="center" vertical="center" wrapText="1"/>
    </xf>
    <xf numFmtId="2" fontId="51" fillId="0" borderId="0" xfId="0" applyNumberFormat="1" applyFont="1" applyFill="1" applyBorder="1" applyAlignment="1">
      <alignment horizontal="center" vertical="center" wrapText="1"/>
    </xf>
    <xf numFmtId="0" fontId="52" fillId="6" borderId="23" xfId="83" applyFont="1" applyFill="1" applyBorder="1" applyAlignment="1">
      <alignment horizontal="justify" vertical="top" wrapText="1"/>
    </xf>
    <xf numFmtId="0" fontId="54" fillId="6" borderId="23" xfId="83" applyFont="1" applyFill="1" applyBorder="1" applyAlignment="1">
      <alignment horizontal="center" vertical="top" wrapText="1"/>
    </xf>
    <xf numFmtId="2" fontId="52" fillId="6" borderId="23" xfId="0" applyNumberFormat="1" applyFont="1" applyFill="1" applyBorder="1" applyAlignment="1">
      <alignment horizontal="center" vertical="top" wrapText="1"/>
    </xf>
    <xf numFmtId="165" fontId="54" fillId="6" borderId="23" xfId="1" applyFont="1" applyFill="1" applyBorder="1" applyAlignment="1">
      <alignment horizontal="center" vertical="top" wrapText="1"/>
    </xf>
    <xf numFmtId="165" fontId="54" fillId="6" borderId="23" xfId="1" applyFont="1" applyFill="1" applyBorder="1" applyAlignment="1">
      <alignment horizontal="right" vertical="top" wrapText="1"/>
    </xf>
    <xf numFmtId="165" fontId="52" fillId="6" borderId="23" xfId="1" applyFont="1" applyFill="1" applyBorder="1" applyAlignment="1">
      <alignment horizontal="right" vertical="top" wrapText="1"/>
    </xf>
    <xf numFmtId="2" fontId="51" fillId="0" borderId="23" xfId="78" applyNumberFormat="1" applyFont="1" applyFill="1" applyBorder="1" applyAlignment="1">
      <alignment horizontal="center" vertical="top"/>
    </xf>
    <xf numFmtId="2" fontId="51" fillId="0" borderId="0" xfId="78" applyNumberFormat="1" applyFont="1" applyFill="1" applyBorder="1" applyAlignment="1">
      <alignment horizontal="center" vertical="top"/>
    </xf>
    <xf numFmtId="2" fontId="8" fillId="0" borderId="23" xfId="35" applyNumberFormat="1" applyFont="1" applyFill="1" applyBorder="1" applyAlignment="1">
      <alignment horizontal="center" vertical="top" wrapText="1"/>
    </xf>
    <xf numFmtId="182" fontId="8" fillId="0" borderId="23" xfId="82" applyNumberFormat="1" applyFont="1" applyFill="1" applyBorder="1" applyAlignment="1">
      <alignment horizontal="center" vertical="center" wrapText="1"/>
    </xf>
    <xf numFmtId="182" fontId="43" fillId="0" borderId="23" xfId="82" applyNumberFormat="1" applyFont="1" applyFill="1" applyBorder="1" applyAlignment="1">
      <alignment horizontal="center" vertical="center" wrapText="1"/>
    </xf>
    <xf numFmtId="0" fontId="44" fillId="12" borderId="0" xfId="0" applyFont="1" applyFill="1" applyAlignment="1">
      <alignment horizontal="center" vertical="top"/>
    </xf>
    <xf numFmtId="0" fontId="9" fillId="0" borderId="0" xfId="0" applyFont="1" applyBorder="1" applyAlignment="1">
      <alignment horizontal="center" vertical="top" wrapText="1"/>
    </xf>
    <xf numFmtId="0" fontId="41" fillId="8" borderId="11" xfId="35" applyFont="1" applyFill="1" applyBorder="1" applyAlignment="1">
      <alignment horizontal="center" vertical="top" wrapText="1"/>
    </xf>
    <xf numFmtId="0" fontId="41" fillId="8" borderId="12" xfId="35" applyFont="1" applyFill="1" applyBorder="1" applyAlignment="1">
      <alignment horizontal="center" vertical="top" wrapText="1"/>
    </xf>
    <xf numFmtId="0" fontId="41" fillId="8" borderId="13" xfId="35" applyFont="1" applyFill="1" applyBorder="1" applyAlignment="1">
      <alignment horizontal="center" vertical="top" wrapText="1"/>
    </xf>
    <xf numFmtId="0" fontId="9" fillId="0" borderId="14" xfId="35" applyFont="1" applyFill="1" applyBorder="1" applyAlignment="1">
      <alignment horizontal="left" vertical="top" wrapText="1"/>
    </xf>
    <xf numFmtId="0" fontId="9" fillId="0" borderId="0" xfId="35" applyFont="1" applyAlignment="1">
      <alignment horizontal="center" vertical="top" wrapText="1"/>
    </xf>
    <xf numFmtId="0" fontId="9" fillId="7" borderId="10" xfId="35" applyFont="1" applyFill="1" applyBorder="1" applyAlignment="1">
      <alignment horizontal="center" vertical="top" wrapText="1"/>
    </xf>
    <xf numFmtId="0" fontId="36" fillId="9" borderId="0" xfId="35" applyFont="1" applyFill="1" applyAlignment="1">
      <alignment horizontal="center" vertical="top" wrapText="1"/>
    </xf>
    <xf numFmtId="0" fontId="49" fillId="12" borderId="0" xfId="35" applyNumberFormat="1" applyFont="1" applyFill="1" applyBorder="1" applyAlignment="1">
      <alignment horizontal="center" vertical="top" wrapText="1"/>
    </xf>
    <xf numFmtId="0" fontId="8" fillId="0" borderId="0" xfId="0" applyFont="1"/>
    <xf numFmtId="0" fontId="50" fillId="0" borderId="0" xfId="35" applyNumberFormat="1" applyFont="1" applyFill="1" applyBorder="1" applyAlignment="1">
      <alignment horizontal="center" vertical="top" wrapText="1"/>
    </xf>
    <xf numFmtId="0" fontId="8" fillId="0" borderId="18" xfId="0" quotePrefix="1" applyFont="1" applyFill="1" applyBorder="1" applyAlignment="1" applyProtection="1">
      <alignment horizontal="center" vertical="top" wrapText="1"/>
    </xf>
    <xf numFmtId="165" fontId="43" fillId="0" borderId="18" xfId="1" applyFont="1" applyFill="1" applyBorder="1" applyAlignment="1">
      <alignment vertical="top" wrapText="1"/>
    </xf>
    <xf numFmtId="165" fontId="8" fillId="0" borderId="19" xfId="1" applyFont="1" applyFill="1" applyBorder="1" applyAlignment="1">
      <alignment vertical="top" wrapText="1"/>
    </xf>
    <xf numFmtId="165" fontId="8" fillId="0" borderId="20" xfId="1" applyFont="1" applyFill="1" applyBorder="1" applyAlignment="1">
      <alignment vertical="top" wrapText="1"/>
    </xf>
    <xf numFmtId="165" fontId="8" fillId="0" borderId="21" xfId="1" applyFont="1" applyFill="1" applyBorder="1" applyAlignment="1">
      <alignment vertical="top" wrapText="1"/>
    </xf>
    <xf numFmtId="0" fontId="35" fillId="9" borderId="0" xfId="78" applyNumberFormat="1" applyFont="1" applyFill="1" applyBorder="1" applyAlignment="1">
      <alignment horizontal="center" vertical="center"/>
    </xf>
    <xf numFmtId="0" fontId="9" fillId="0" borderId="0" xfId="78" applyNumberFormat="1" applyFont="1" applyFill="1" applyBorder="1" applyAlignment="1">
      <alignment horizontal="center" vertical="center"/>
    </xf>
    <xf numFmtId="0" fontId="7" fillId="0" borderId="0" xfId="78" applyNumberFormat="1" applyFont="1" applyFill="1" applyBorder="1" applyAlignment="1">
      <alignment horizontal="center" vertical="center"/>
    </xf>
    <xf numFmtId="2" fontId="8" fillId="0" borderId="19" xfId="0" applyNumberFormat="1" applyFont="1" applyFill="1" applyBorder="1" applyAlignment="1">
      <alignment horizontal="center" vertical="top" wrapText="1"/>
    </xf>
    <xf numFmtId="2" fontId="8" fillId="0" borderId="20" xfId="0" applyNumberFormat="1" applyFont="1" applyFill="1" applyBorder="1" applyAlignment="1">
      <alignment horizontal="center" vertical="top" wrapText="1"/>
    </xf>
    <xf numFmtId="2" fontId="8" fillId="0" borderId="21" xfId="0" applyNumberFormat="1" applyFont="1" applyFill="1" applyBorder="1" applyAlignment="1">
      <alignment horizontal="center" vertical="top" wrapText="1"/>
    </xf>
  </cellXfs>
  <cellStyles count="85">
    <cellStyle name="??                          " xfId="4"/>
    <cellStyle name="•W€_G7ATD" xfId="5"/>
    <cellStyle name="20% - Accent3 2" xfId="6"/>
    <cellStyle name="20% - Accent3 3" xfId="7"/>
    <cellStyle name="20% - Accent3 4" xfId="8"/>
    <cellStyle name="AeE­ [0]_INQUIRY ¿μ¾÷AßAø " xfId="9"/>
    <cellStyle name="AeE­_INQUIRY ¿μ¾÷AßAø " xfId="10"/>
    <cellStyle name="AÞ¸¶ [0]_INQUIRY ¿?¾÷AßAø " xfId="11"/>
    <cellStyle name="AÞ¸¶_INQUIRY ¿?¾÷AßAø " xfId="12"/>
    <cellStyle name="Black" xfId="13"/>
    <cellStyle name="Border" xfId="14"/>
    <cellStyle name="C?AØ_¿?¾÷CoE² " xfId="15"/>
    <cellStyle name="C￥AØ_¿μ¾÷CoE² " xfId="16"/>
    <cellStyle name="Comma" xfId="1" builtinId="3"/>
    <cellStyle name="Comma 2" xfId="17"/>
    <cellStyle name="Comma 2 2" xfId="67"/>
    <cellStyle name="Comma 2 2 2" xfId="69"/>
    <cellStyle name="Comma 2 3" xfId="73"/>
    <cellStyle name="Comma 2 4" xfId="74"/>
    <cellStyle name="Comma 2 5" xfId="75"/>
    <cellStyle name="Comma 3" xfId="3"/>
    <cellStyle name="Comma 3 2" xfId="18"/>
    <cellStyle name="Comma 3 3" xfId="19"/>
    <cellStyle name="Comma 4" xfId="64"/>
    <cellStyle name="Comma 5" xfId="76"/>
    <cellStyle name="Comma 6" xfId="79"/>
    <cellStyle name="Comma 6 2" xfId="84"/>
    <cellStyle name="Comma0" xfId="20"/>
    <cellStyle name="Currency0" xfId="21"/>
    <cellStyle name="Date" xfId="22"/>
    <cellStyle name="Dezimal [0]_laroux" xfId="23"/>
    <cellStyle name="Dezimal_laroux" xfId="24"/>
    <cellStyle name="Euro" xfId="25"/>
    <cellStyle name="Excel Built-in Normal" xfId="26"/>
    <cellStyle name="Fixed" xfId="27"/>
    <cellStyle name="Grey" xfId="28"/>
    <cellStyle name="Input [yellow]" xfId="29"/>
    <cellStyle name="Main Heading" xfId="71"/>
    <cellStyle name="Milliers [0]_laroux" xfId="30"/>
    <cellStyle name="Milliers_laroux" xfId="31"/>
    <cellStyle name="Non défini" xfId="32"/>
    <cellStyle name="Normal" xfId="0" builtinId="0"/>
    <cellStyle name="Normal - Style1" xfId="33"/>
    <cellStyle name="Normal 10" xfId="34"/>
    <cellStyle name="Normal 11" xfId="35"/>
    <cellStyle name="Normal 11 2" xfId="83"/>
    <cellStyle name="Normal 12" xfId="36"/>
    <cellStyle name="Normal 12 2" xfId="37"/>
    <cellStyle name="Normal 13" xfId="38"/>
    <cellStyle name="Normal 14" xfId="39"/>
    <cellStyle name="Normal 15" xfId="77"/>
    <cellStyle name="Normal 16" xfId="78"/>
    <cellStyle name="Normal 16 2" xfId="82"/>
    <cellStyle name="Normal 17" xfId="81"/>
    <cellStyle name="Normal 2" xfId="40"/>
    <cellStyle name="Normal 2 2" xfId="2"/>
    <cellStyle name="Normal 3" xfId="41"/>
    <cellStyle name="Normal 4" xfId="42"/>
    <cellStyle name="Normal 5" xfId="43"/>
    <cellStyle name="Normal 6" xfId="44"/>
    <cellStyle name="Normal 7" xfId="45"/>
    <cellStyle name="Normal 8" xfId="46"/>
    <cellStyle name="Normal 9" xfId="47"/>
    <cellStyle name="Normal 9 2" xfId="48"/>
    <cellStyle name="Output" xfId="80" builtinId="21"/>
    <cellStyle name="Percent [2]" xfId="49"/>
    <cellStyle name="Percent 2" xfId="70"/>
    <cellStyle name="Red" xfId="50"/>
    <cellStyle name="Style-Numb-2" xfId="68"/>
    <cellStyle name="Style-Numb-3" xfId="66"/>
    <cellStyle name="Style-Numbering-1" xfId="65"/>
    <cellStyle name="Subitem" xfId="72"/>
    <cellStyle name="Währung [0]_RESULTS" xfId="51"/>
    <cellStyle name="Währung_RESULTS" xfId="52"/>
    <cellStyle name="똿뗦먛귟 [0.00]_PRODUCT DETAIL Q1" xfId="53"/>
    <cellStyle name="똿뗦먛귟_PRODUCT DETAIL Q1" xfId="54"/>
    <cellStyle name="믅됞 [0.00]_PRODUCT DETAIL Q1" xfId="55"/>
    <cellStyle name="믅됞_PRODUCT DETAIL Q1" xfId="56"/>
    <cellStyle name="백분율_HOBONG" xfId="57"/>
    <cellStyle name="뷭?_BOOKSHIP" xfId="58"/>
    <cellStyle name="콤마 [0]_1202" xfId="59"/>
    <cellStyle name="콤마_1202" xfId="60"/>
    <cellStyle name="통화 [0]_1202" xfId="61"/>
    <cellStyle name="통화_1202" xfId="62"/>
    <cellStyle name="표준_(정보부문)월별인원계획" xfId="63"/>
  </cellStyles>
  <dxfs count="0"/>
  <tableStyles count="0" defaultTableStyle="TableStyleMedium9" defaultPivotStyle="PivotStyleLight16"/>
  <colors>
    <mruColors>
      <color rgb="FFFFFF99"/>
      <color rgb="FFFFFFCC"/>
      <color rgb="FFFFCCFF"/>
      <color rgb="FF0000CC"/>
      <color rgb="FFFF33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GAYA\1-Gaya_WaterSupplyProject\COST%20ESTIMATES\2-COSTEST._GAWS-02\REVISED-CostEst.-GA-WS-02\Users\Admin\Desktop\Surpura%20Bid%20Doc\Price%20Bid-Surpura\01-Detailed%20Estim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wnloads\Users\adb\Desktop\Cost%20Estimate_20.09.14\02_Collection%20System\working%20%20design%20calcul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Distribution\Valves%20Prices\Rajastan%20JICA\Original%20Parbatsar%20Estimate\Estimate%20Nagaur%20Phase-I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ownloads\Users\adb\Desktop\Cost%20Estimate_20.09.14\02_Collection%20System\projects\BWSSB\EAP-Part%20B\C-Valley\Hebbal-Data%20sheet%20for%20BWSS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ownloads\Users\adb\Desktop\Cost%20Estimate_20.09.14\02_Collection%20System\projects\LNB\BWSSB\Tiruvallur%20Lead%20&amp;%20Data%20(0805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ownloads\Users\adb\Desktop\Documents%20and%20Settings\Administrator\Desktop\Copy%20of%20ARRR-ver-11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ownloads\Users\adb\Desktop\Cost%20Estimate_20.09.14\02_Collection%20System\BWSSB\Tiruvallur%20Lead%20&amp;%20Data%20(0805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Rates"/>
      <sheetName val="3(1)RWR Arrengement"/>
      <sheetName val="3 (6)1  Inlet and Distr"/>
      <sheetName val="3 (6) 2 Clerifloculator"/>
      <sheetName val="3 (6) 2 Buffer tank"/>
      <sheetName val="3 (6) 2 Sludge Thikner"/>
      <sheetName val="3 (6) 3 Filter Bed"/>
      <sheetName val="3 (6) 4-11 "/>
      <sheetName val="3 (7)CWR SURPURA"/>
      <sheetName val="3 (10) CWR Lal Sagar"/>
      <sheetName val="saddle Support"/>
      <sheetName val="Meter Chamber"/>
      <sheetName val="Distribution Chamber"/>
      <sheetName val="Scour Valves"/>
      <sheetName val="Main Valve "/>
      <sheetName val="surface drain CC"/>
      <sheetName val="surface drain bb"/>
      <sheetName val="surface drain AA"/>
      <sheetName val="Road"/>
      <sheetName val="3(12)(e)Boundry.Wall"/>
      <sheetName val="Box culvert"/>
    </sheetNames>
    <sheetDataSet>
      <sheetData sheetId="0" refreshError="1">
        <row r="7">
          <cell r="D7">
            <v>2500</v>
          </cell>
        </row>
        <row r="11">
          <cell r="D11">
            <v>3750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werCAD MH Data"/>
      <sheetName val="SewerCAD Pipe Data-Actual 2040"/>
      <sheetName val="SewerCAD Pipe Data-Actual 2010"/>
      <sheetName val="Sheet1"/>
      <sheetName val="Design 2040 Design Flows-(1)"/>
      <sheetName val="Velocity Chk for 2010 Flows-(2)"/>
      <sheetName val="&quot;Z&quot; Value Calcs-Peak Flows(3)"/>
      <sheetName val="&quot;Z&quot; Value Calcs-Min Flows(4)"/>
      <sheetName val="Structure-(5)"/>
      <sheetName val="Civil Works-(6)"/>
      <sheetName val="Abstract of Sewers-(7)"/>
      <sheetName val="Beding Calculations-(8)"/>
      <sheetName val="Material and Appurtenances-(9)"/>
      <sheetName val="Abstract Estimate"/>
      <sheetName val="Final MH diamters"/>
      <sheetName val="Cost Estimate-Old"/>
      <sheetName val="Item Rates-Old"/>
      <sheetName val="Mh Cost"/>
      <sheetName val="RCC pipe cost"/>
      <sheetName val="MH_Excavation"/>
      <sheetName val="Bedding"/>
      <sheetName val="DVALUE"/>
      <sheetName val="THK"/>
      <sheetName val="Cd"/>
      <sheetName val="Cs"/>
      <sheetName val="CPIPE2"/>
      <sheetName val="Load-fact"/>
      <sheetName val="Bed Class"/>
    </sheetNames>
    <sheetDataSet>
      <sheetData sheetId="0">
        <row r="10">
          <cell r="A10"/>
          <cell r="B10" t="str">
            <v>Label</v>
          </cell>
          <cell r="C10" t="str">
            <v>Ground Elevation (m)</v>
          </cell>
          <cell r="D10" t="str">
            <v>Sump Elevation (m)</v>
          </cell>
        </row>
        <row r="11">
          <cell r="A11" t="str">
            <v>C1-01-M060</v>
          </cell>
          <cell r="B11" t="str">
            <v>C1-01-M060</v>
          </cell>
          <cell r="C11">
            <v>912.71</v>
          </cell>
          <cell r="D11">
            <v>906.36699999999996</v>
          </cell>
        </row>
        <row r="12">
          <cell r="A12" t="str">
            <v>C1-01-M059</v>
          </cell>
          <cell r="B12" t="str">
            <v>C1-01-M059</v>
          </cell>
          <cell r="C12">
            <v>912.6</v>
          </cell>
          <cell r="D12">
            <v>906.327</v>
          </cell>
        </row>
        <row r="13">
          <cell r="A13" t="str">
            <v>C1-01-M058</v>
          </cell>
          <cell r="B13" t="str">
            <v>C1-01-M058</v>
          </cell>
          <cell r="C13">
            <v>911.62</v>
          </cell>
          <cell r="D13">
            <v>906.22299999999996</v>
          </cell>
        </row>
        <row r="14">
          <cell r="A14" t="str">
            <v>C1-01-M057</v>
          </cell>
          <cell r="B14" t="str">
            <v>C1-01-M057</v>
          </cell>
          <cell r="C14">
            <v>911.64</v>
          </cell>
          <cell r="D14">
            <v>906.12099999999998</v>
          </cell>
        </row>
        <row r="15">
          <cell r="A15" t="str">
            <v>C1-01-M056</v>
          </cell>
          <cell r="B15" t="str">
            <v>C1-01-M056</v>
          </cell>
          <cell r="C15">
            <v>911.69</v>
          </cell>
          <cell r="D15">
            <v>906.02300000000002</v>
          </cell>
        </row>
        <row r="16">
          <cell r="A16" t="str">
            <v>C1-01-M055</v>
          </cell>
          <cell r="B16" t="str">
            <v>C1-01-M055</v>
          </cell>
          <cell r="C16">
            <v>911.43</v>
          </cell>
          <cell r="D16">
            <v>905.92899999999997</v>
          </cell>
        </row>
        <row r="17">
          <cell r="A17" t="str">
            <v>C1-01-M054</v>
          </cell>
          <cell r="B17" t="str">
            <v>C1-01-M054</v>
          </cell>
          <cell r="C17">
            <v>911.05</v>
          </cell>
          <cell r="D17">
            <v>905.84699999999998</v>
          </cell>
        </row>
        <row r="18">
          <cell r="A18" t="str">
            <v>C1-01-M053</v>
          </cell>
          <cell r="B18" t="str">
            <v>C1-01-M053</v>
          </cell>
          <cell r="C18">
            <v>909.69</v>
          </cell>
          <cell r="D18">
            <v>905.73699999999997</v>
          </cell>
        </row>
        <row r="19">
          <cell r="A19" t="str">
            <v>C1-01-M052</v>
          </cell>
          <cell r="B19" t="str">
            <v>C1-01-M052</v>
          </cell>
          <cell r="C19">
            <v>907.24</v>
          </cell>
          <cell r="D19">
            <v>905.06</v>
          </cell>
        </row>
        <row r="20">
          <cell r="A20" t="str">
            <v>C1-01-M051</v>
          </cell>
          <cell r="B20" t="str">
            <v>C1-01-M051</v>
          </cell>
          <cell r="C20">
            <v>906.42</v>
          </cell>
          <cell r="D20">
            <v>904.12</v>
          </cell>
        </row>
        <row r="21">
          <cell r="A21" t="str">
            <v>C1-01-M050</v>
          </cell>
          <cell r="B21" t="str">
            <v>C1-01-M050</v>
          </cell>
          <cell r="C21">
            <v>905.02</v>
          </cell>
          <cell r="D21">
            <v>903.32</v>
          </cell>
        </row>
        <row r="22">
          <cell r="A22" t="str">
            <v>C1-01-M049</v>
          </cell>
          <cell r="B22" t="str">
            <v>C1-01-M049</v>
          </cell>
          <cell r="C22">
            <v>904.25</v>
          </cell>
          <cell r="D22">
            <v>902.55</v>
          </cell>
        </row>
        <row r="23">
          <cell r="A23" t="str">
            <v>C1-01-M048</v>
          </cell>
          <cell r="B23" t="str">
            <v>C1-01-M048</v>
          </cell>
          <cell r="C23">
            <v>906.82</v>
          </cell>
          <cell r="D23">
            <v>902.39</v>
          </cell>
        </row>
        <row r="24">
          <cell r="A24" t="str">
            <v>C1-01-M047</v>
          </cell>
          <cell r="B24" t="str">
            <v>C1-01-M047</v>
          </cell>
          <cell r="C24">
            <v>907.92</v>
          </cell>
          <cell r="D24">
            <v>902.19</v>
          </cell>
        </row>
        <row r="25">
          <cell r="A25" t="str">
            <v>C1-01-M046</v>
          </cell>
          <cell r="B25" t="str">
            <v>C1-01-M046</v>
          </cell>
          <cell r="C25">
            <v>907.52</v>
          </cell>
          <cell r="D25">
            <v>902.16</v>
          </cell>
        </row>
        <row r="26">
          <cell r="A26" t="str">
            <v>C1-01-M045</v>
          </cell>
          <cell r="B26" t="str">
            <v>C1-01-M045</v>
          </cell>
          <cell r="C26">
            <v>906.82</v>
          </cell>
          <cell r="D26">
            <v>902.11800000000005</v>
          </cell>
        </row>
        <row r="27">
          <cell r="A27" t="str">
            <v>C1-01-M044</v>
          </cell>
          <cell r="B27" t="str">
            <v>C1-01-M044</v>
          </cell>
          <cell r="C27">
            <v>904.2</v>
          </cell>
          <cell r="D27">
            <v>901.89</v>
          </cell>
        </row>
        <row r="28">
          <cell r="A28" t="str">
            <v>C1-01-M043</v>
          </cell>
          <cell r="B28" t="str">
            <v>C1-01-M043</v>
          </cell>
          <cell r="C28">
            <v>903.12</v>
          </cell>
          <cell r="D28">
            <v>901.32</v>
          </cell>
        </row>
        <row r="29">
          <cell r="A29" t="str">
            <v>C1-01-M042</v>
          </cell>
          <cell r="B29" t="str">
            <v>C1-01-M042</v>
          </cell>
          <cell r="C29">
            <v>904.41</v>
          </cell>
          <cell r="D29">
            <v>901.16800000000001</v>
          </cell>
        </row>
        <row r="30">
          <cell r="A30" t="str">
            <v>C1-01-M041</v>
          </cell>
          <cell r="B30" t="str">
            <v>C1-01-M041</v>
          </cell>
          <cell r="C30">
            <v>903.95</v>
          </cell>
          <cell r="D30">
            <v>901.00400000000002</v>
          </cell>
        </row>
        <row r="31">
          <cell r="A31" t="str">
            <v>C1-01-M040</v>
          </cell>
          <cell r="B31" t="str">
            <v>C1-01-M040</v>
          </cell>
          <cell r="C31">
            <v>902.7</v>
          </cell>
          <cell r="D31">
            <v>900.19</v>
          </cell>
        </row>
        <row r="32">
          <cell r="A32" t="str">
            <v>C1-01-M039</v>
          </cell>
          <cell r="B32" t="str">
            <v>C1-01-M039</v>
          </cell>
          <cell r="C32">
            <v>901.57</v>
          </cell>
          <cell r="D32">
            <v>899.14</v>
          </cell>
        </row>
        <row r="33">
          <cell r="A33" t="str">
            <v>C1-01-M038</v>
          </cell>
          <cell r="B33" t="str">
            <v>C1-01-M038</v>
          </cell>
          <cell r="C33">
            <v>900.38</v>
          </cell>
          <cell r="D33">
            <v>898.27</v>
          </cell>
        </row>
        <row r="34">
          <cell r="A34" t="str">
            <v>C1-01-M037</v>
          </cell>
          <cell r="B34" t="str">
            <v>C1-01-M037</v>
          </cell>
          <cell r="C34">
            <v>899.9</v>
          </cell>
          <cell r="D34">
            <v>898.1</v>
          </cell>
        </row>
        <row r="35">
          <cell r="A35" t="str">
            <v>C1-01-M036</v>
          </cell>
          <cell r="B35" t="str">
            <v>C1-01-M036</v>
          </cell>
          <cell r="C35">
            <v>899.88</v>
          </cell>
          <cell r="D35">
            <v>898.02200000000005</v>
          </cell>
        </row>
        <row r="36">
          <cell r="A36" t="str">
            <v>C1-01-M035</v>
          </cell>
          <cell r="B36" t="str">
            <v>C1-01-M035</v>
          </cell>
          <cell r="C36">
            <v>899.19</v>
          </cell>
          <cell r="D36">
            <v>897.34</v>
          </cell>
        </row>
        <row r="37">
          <cell r="A37" t="str">
            <v>C1-01-M034</v>
          </cell>
          <cell r="B37" t="str">
            <v>C1-01-M034</v>
          </cell>
          <cell r="C37">
            <v>898.82</v>
          </cell>
          <cell r="D37">
            <v>896.92</v>
          </cell>
        </row>
        <row r="38">
          <cell r="A38" t="str">
            <v>C1-01-M033</v>
          </cell>
          <cell r="B38" t="str">
            <v>C1-01-M033</v>
          </cell>
          <cell r="C38">
            <v>898.74</v>
          </cell>
          <cell r="D38">
            <v>896.81799999999998</v>
          </cell>
        </row>
        <row r="39">
          <cell r="A39" t="str">
            <v>C1-01-M032</v>
          </cell>
          <cell r="B39" t="str">
            <v>C1-01-M032</v>
          </cell>
          <cell r="C39">
            <v>898.8</v>
          </cell>
          <cell r="D39">
            <v>896.76800000000003</v>
          </cell>
        </row>
        <row r="40">
          <cell r="A40" t="str">
            <v>C1-01-M031</v>
          </cell>
          <cell r="B40" t="str">
            <v>C1-01-M031</v>
          </cell>
          <cell r="C40">
            <v>898.55</v>
          </cell>
          <cell r="D40">
            <v>896.65</v>
          </cell>
        </row>
        <row r="41">
          <cell r="A41" t="str">
            <v>C1-01-M030</v>
          </cell>
          <cell r="B41" t="str">
            <v>C1-01-M030</v>
          </cell>
          <cell r="C41">
            <v>898</v>
          </cell>
          <cell r="D41">
            <v>896</v>
          </cell>
        </row>
        <row r="42">
          <cell r="A42" t="str">
            <v>C1-01-M029</v>
          </cell>
          <cell r="B42" t="str">
            <v>C1-01-M029</v>
          </cell>
          <cell r="C42">
            <v>898.05</v>
          </cell>
          <cell r="D42">
            <v>895.86</v>
          </cell>
        </row>
        <row r="43">
          <cell r="A43" t="str">
            <v>C1-01-M028</v>
          </cell>
          <cell r="B43" t="str">
            <v>C1-01-M028</v>
          </cell>
          <cell r="C43">
            <v>898.11</v>
          </cell>
          <cell r="D43">
            <v>895.77599999999995</v>
          </cell>
        </row>
        <row r="44">
          <cell r="A44" t="str">
            <v>C1-01-M027</v>
          </cell>
          <cell r="B44" t="str">
            <v>C1-01-M027</v>
          </cell>
          <cell r="C44">
            <v>897.71</v>
          </cell>
          <cell r="D44">
            <v>895.63599999999997</v>
          </cell>
        </row>
        <row r="45">
          <cell r="A45" t="str">
            <v>C1-01-M026</v>
          </cell>
          <cell r="B45" t="str">
            <v>C1-01-M026</v>
          </cell>
          <cell r="C45">
            <v>897.67</v>
          </cell>
          <cell r="D45">
            <v>895.54600000000005</v>
          </cell>
        </row>
        <row r="46">
          <cell r="A46" t="str">
            <v>C1-01-M025</v>
          </cell>
          <cell r="B46" t="str">
            <v>C1-01-M025</v>
          </cell>
          <cell r="C46">
            <v>896.87</v>
          </cell>
          <cell r="D46">
            <v>894.87</v>
          </cell>
        </row>
        <row r="47">
          <cell r="A47" t="str">
            <v>C1-01-M024</v>
          </cell>
          <cell r="B47" t="str">
            <v>C1-01-M024</v>
          </cell>
          <cell r="C47">
            <v>896.46</v>
          </cell>
          <cell r="D47">
            <v>894.46</v>
          </cell>
        </row>
        <row r="48">
          <cell r="A48" t="str">
            <v>C1-01-M023</v>
          </cell>
          <cell r="B48" t="str">
            <v>C1-01-M023</v>
          </cell>
          <cell r="C48">
            <v>896.72</v>
          </cell>
          <cell r="D48">
            <v>894.34</v>
          </cell>
        </row>
        <row r="49">
          <cell r="A49" t="str">
            <v>C1-01-M022</v>
          </cell>
          <cell r="B49" t="str">
            <v>C1-01-M022</v>
          </cell>
          <cell r="C49">
            <v>896.53</v>
          </cell>
          <cell r="D49">
            <v>894.21400000000006</v>
          </cell>
        </row>
        <row r="50">
          <cell r="A50" t="str">
            <v>C1-01-M021</v>
          </cell>
          <cell r="B50" t="str">
            <v>C1-01-M021</v>
          </cell>
          <cell r="C50">
            <v>895.93</v>
          </cell>
          <cell r="D50">
            <v>893.4</v>
          </cell>
        </row>
        <row r="51">
          <cell r="A51" t="str">
            <v>C1-01-M020</v>
          </cell>
          <cell r="B51" t="str">
            <v>C1-01-M020</v>
          </cell>
          <cell r="C51">
            <v>895</v>
          </cell>
          <cell r="D51">
            <v>893</v>
          </cell>
        </row>
        <row r="52">
          <cell r="A52" t="str">
            <v>C1-01-M019</v>
          </cell>
          <cell r="B52" t="str">
            <v>C1-01-M019</v>
          </cell>
          <cell r="C52">
            <v>894.76</v>
          </cell>
          <cell r="D52">
            <v>892.76</v>
          </cell>
        </row>
        <row r="53">
          <cell r="A53" t="str">
            <v>C1-01-M018</v>
          </cell>
          <cell r="B53" t="str">
            <v>C1-01-M018</v>
          </cell>
          <cell r="C53">
            <v>895</v>
          </cell>
          <cell r="D53">
            <v>892.71</v>
          </cell>
        </row>
        <row r="54">
          <cell r="A54" t="str">
            <v>C1-01-M017</v>
          </cell>
          <cell r="B54" t="str">
            <v>C1-01-M017</v>
          </cell>
          <cell r="C54">
            <v>895.1</v>
          </cell>
          <cell r="D54">
            <v>892.63800000000003</v>
          </cell>
        </row>
        <row r="55">
          <cell r="A55" t="str">
            <v>C1-01-M016</v>
          </cell>
          <cell r="B55" t="str">
            <v>C1-01-M016</v>
          </cell>
          <cell r="C55">
            <v>894.95</v>
          </cell>
          <cell r="D55">
            <v>892.54399999999998</v>
          </cell>
        </row>
        <row r="56">
          <cell r="A56" t="str">
            <v>C1-01-M015</v>
          </cell>
          <cell r="B56" t="str">
            <v>C1-01-M015</v>
          </cell>
          <cell r="C56">
            <v>894.73</v>
          </cell>
          <cell r="D56">
            <v>892.46</v>
          </cell>
        </row>
        <row r="57">
          <cell r="A57" t="str">
            <v>C1-01-M014</v>
          </cell>
          <cell r="B57" t="str">
            <v>C1-01-M014</v>
          </cell>
          <cell r="C57">
            <v>894.49</v>
          </cell>
          <cell r="D57">
            <v>892.35400000000004</v>
          </cell>
        </row>
        <row r="58">
          <cell r="A58" t="str">
            <v>C1-01-M013</v>
          </cell>
          <cell r="B58" t="str">
            <v>C1-01-M013</v>
          </cell>
          <cell r="C58">
            <v>894.38</v>
          </cell>
          <cell r="D58">
            <v>892.24199999999996</v>
          </cell>
        </row>
        <row r="59">
          <cell r="A59" t="str">
            <v>C1-01-M012</v>
          </cell>
          <cell r="B59" t="str">
            <v>C1-01-M012</v>
          </cell>
          <cell r="C59">
            <v>894.58</v>
          </cell>
          <cell r="D59">
            <v>892.19200000000001</v>
          </cell>
        </row>
        <row r="60">
          <cell r="A60" t="str">
            <v>C1-01-M011</v>
          </cell>
          <cell r="B60" t="str">
            <v>C1-01-M011</v>
          </cell>
          <cell r="C60">
            <v>894.3</v>
          </cell>
          <cell r="D60">
            <v>892.12800000000004</v>
          </cell>
        </row>
        <row r="61">
          <cell r="A61" t="str">
            <v>C1-01-M010</v>
          </cell>
          <cell r="B61" t="str">
            <v>C1-01-M010</v>
          </cell>
          <cell r="C61">
            <v>893.99</v>
          </cell>
          <cell r="D61">
            <v>891.99</v>
          </cell>
        </row>
        <row r="62">
          <cell r="A62" t="str">
            <v>C1-01-M009</v>
          </cell>
          <cell r="B62" t="str">
            <v>C1-01-M009</v>
          </cell>
          <cell r="C62">
            <v>893.95</v>
          </cell>
          <cell r="D62">
            <v>891.91200000000003</v>
          </cell>
        </row>
        <row r="63">
          <cell r="A63" t="str">
            <v>C1-01-M008</v>
          </cell>
          <cell r="B63" t="str">
            <v>C1-01-M008</v>
          </cell>
          <cell r="C63">
            <v>893.99</v>
          </cell>
          <cell r="D63">
            <v>891.79200000000003</v>
          </cell>
        </row>
        <row r="64">
          <cell r="A64" t="str">
            <v>C1-01-M007</v>
          </cell>
          <cell r="B64" t="str">
            <v>C1-01-M007</v>
          </cell>
          <cell r="C64">
            <v>893.65</v>
          </cell>
          <cell r="D64">
            <v>891.65</v>
          </cell>
        </row>
        <row r="65">
          <cell r="A65" t="str">
            <v>C1-01-M006</v>
          </cell>
          <cell r="B65" t="str">
            <v>C1-01-M006</v>
          </cell>
          <cell r="C65">
            <v>893.47</v>
          </cell>
          <cell r="D65">
            <v>891.47</v>
          </cell>
        </row>
        <row r="66">
          <cell r="A66" t="str">
            <v>C1-01-M005</v>
          </cell>
          <cell r="B66" t="str">
            <v>C1-01-M005</v>
          </cell>
          <cell r="C66">
            <v>893.82</v>
          </cell>
          <cell r="D66">
            <v>891.31</v>
          </cell>
        </row>
        <row r="67">
          <cell r="A67" t="str">
            <v>C1-01-M004</v>
          </cell>
          <cell r="B67" t="str">
            <v>C1-01-M004</v>
          </cell>
          <cell r="C67">
            <v>894.01</v>
          </cell>
          <cell r="D67">
            <v>891.17399999999998</v>
          </cell>
        </row>
        <row r="68">
          <cell r="A68" t="str">
            <v>C1-01-M003</v>
          </cell>
          <cell r="B68" t="str">
            <v>C1-01-M003</v>
          </cell>
          <cell r="C68">
            <v>894.04</v>
          </cell>
          <cell r="D68">
            <v>891.06399999999996</v>
          </cell>
        </row>
        <row r="69">
          <cell r="A69" t="str">
            <v>C1-01-M002</v>
          </cell>
          <cell r="B69" t="str">
            <v>C1-01-M002</v>
          </cell>
          <cell r="C69">
            <v>894.04</v>
          </cell>
          <cell r="D69">
            <v>890.75300000000004</v>
          </cell>
        </row>
        <row r="70">
          <cell r="A70" t="str">
            <v>C1-01-M001</v>
          </cell>
          <cell r="B70" t="str">
            <v>C1-01-M001</v>
          </cell>
          <cell r="C70">
            <v>894.04100000000005</v>
          </cell>
          <cell r="D70">
            <v>890.10799999999995</v>
          </cell>
        </row>
      </sheetData>
      <sheetData sheetId="1">
        <row r="11">
          <cell r="A11" t="str">
            <v>C1-01-S059</v>
          </cell>
          <cell r="C11">
            <v>20</v>
          </cell>
        </row>
        <row r="12">
          <cell r="A12" t="str">
            <v>C1-01-S058</v>
          </cell>
          <cell r="C12">
            <v>52</v>
          </cell>
        </row>
        <row r="13">
          <cell r="A13" t="str">
            <v>C1-01-S057</v>
          </cell>
          <cell r="C13">
            <v>51</v>
          </cell>
        </row>
        <row r="14">
          <cell r="A14" t="str">
            <v>C1-01-S056</v>
          </cell>
          <cell r="C14">
            <v>49</v>
          </cell>
        </row>
        <row r="15">
          <cell r="A15" t="str">
            <v>C1-01-S055</v>
          </cell>
          <cell r="C15">
            <v>47</v>
          </cell>
        </row>
        <row r="16">
          <cell r="A16" t="str">
            <v>C1-01-S054</v>
          </cell>
          <cell r="C16">
            <v>41</v>
          </cell>
        </row>
        <row r="17">
          <cell r="A17" t="str">
            <v>C1-01-S053</v>
          </cell>
          <cell r="C17">
            <v>55</v>
          </cell>
        </row>
        <row r="18">
          <cell r="A18" t="str">
            <v>C1-01-S052</v>
          </cell>
          <cell r="C18">
            <v>56</v>
          </cell>
        </row>
        <row r="19">
          <cell r="A19" t="str">
            <v>C1-01-S051</v>
          </cell>
          <cell r="C19">
            <v>34</v>
          </cell>
        </row>
        <row r="20">
          <cell r="A20" t="str">
            <v>C1-01-S050</v>
          </cell>
          <cell r="C20">
            <v>80</v>
          </cell>
        </row>
        <row r="21">
          <cell r="A21" t="str">
            <v>C1-01-S049</v>
          </cell>
          <cell r="C21">
            <v>80</v>
          </cell>
        </row>
        <row r="22">
          <cell r="A22" t="str">
            <v>C1-01-S048</v>
          </cell>
          <cell r="C22">
            <v>80</v>
          </cell>
        </row>
        <row r="23">
          <cell r="A23" t="str">
            <v>C1-01-S047</v>
          </cell>
          <cell r="C23">
            <v>50</v>
          </cell>
        </row>
        <row r="24">
          <cell r="A24" t="str">
            <v>C1-01-S046</v>
          </cell>
          <cell r="C24">
            <v>15</v>
          </cell>
        </row>
        <row r="25">
          <cell r="A25" t="str">
            <v>C1-01-S045</v>
          </cell>
          <cell r="C25">
            <v>21</v>
          </cell>
        </row>
        <row r="26">
          <cell r="A26" t="str">
            <v>C1-01-S044</v>
          </cell>
          <cell r="C26">
            <v>10</v>
          </cell>
        </row>
        <row r="27">
          <cell r="A27" t="str">
            <v>C1-01-S043</v>
          </cell>
          <cell r="C27">
            <v>57</v>
          </cell>
        </row>
        <row r="28">
          <cell r="A28" t="str">
            <v>C1-01-S042</v>
          </cell>
          <cell r="C28">
            <v>76</v>
          </cell>
        </row>
        <row r="29">
          <cell r="A29" t="str">
            <v>C1-01-S041</v>
          </cell>
          <cell r="C29">
            <v>82</v>
          </cell>
        </row>
        <row r="30">
          <cell r="A30" t="str">
            <v>C1-01-S040</v>
          </cell>
          <cell r="C30">
            <v>38</v>
          </cell>
        </row>
        <row r="31">
          <cell r="A31" t="str">
            <v>C1-01-S039</v>
          </cell>
          <cell r="C31">
            <v>42</v>
          </cell>
        </row>
        <row r="32">
          <cell r="A32" t="str">
            <v>C1-01-S038</v>
          </cell>
          <cell r="C32">
            <v>56</v>
          </cell>
        </row>
        <row r="33">
          <cell r="A33" t="str">
            <v>C1-01-S037</v>
          </cell>
          <cell r="C33">
            <v>17</v>
          </cell>
        </row>
        <row r="34">
          <cell r="A34" t="str">
            <v>C1-01-S036</v>
          </cell>
          <cell r="C34">
            <v>39</v>
          </cell>
        </row>
        <row r="35">
          <cell r="A35" t="str">
            <v>C1-01-S035</v>
          </cell>
          <cell r="C35">
            <v>68</v>
          </cell>
        </row>
        <row r="36">
          <cell r="A36" t="str">
            <v>C1-01-S034</v>
          </cell>
          <cell r="C36">
            <v>32</v>
          </cell>
        </row>
        <row r="37">
          <cell r="A37" t="str">
            <v>C1-01-S033</v>
          </cell>
          <cell r="C37">
            <v>51</v>
          </cell>
        </row>
        <row r="38">
          <cell r="A38" t="str">
            <v>C1-01-S032</v>
          </cell>
          <cell r="C38">
            <v>25</v>
          </cell>
        </row>
        <row r="39">
          <cell r="A39" t="str">
            <v>C1-01-S031</v>
          </cell>
          <cell r="C39">
            <v>40</v>
          </cell>
        </row>
        <row r="40">
          <cell r="A40" t="str">
            <v>C1-01-S030</v>
          </cell>
          <cell r="C40">
            <v>55</v>
          </cell>
        </row>
        <row r="41">
          <cell r="A41" t="str">
            <v>C1-01-S029</v>
          </cell>
          <cell r="C41">
            <v>70</v>
          </cell>
        </row>
        <row r="42">
          <cell r="A42" t="str">
            <v>C1-01-S028</v>
          </cell>
          <cell r="C42">
            <v>42</v>
          </cell>
        </row>
        <row r="43">
          <cell r="A43" t="str">
            <v>C1-01-S027</v>
          </cell>
          <cell r="C43">
            <v>70</v>
          </cell>
        </row>
        <row r="44">
          <cell r="A44" t="str">
            <v>C1-01-S026</v>
          </cell>
          <cell r="C44">
            <v>45</v>
          </cell>
        </row>
        <row r="45">
          <cell r="A45" t="str">
            <v>C1-01-S025</v>
          </cell>
          <cell r="C45">
            <v>80</v>
          </cell>
        </row>
        <row r="46">
          <cell r="A46" t="str">
            <v>C1-01-S024</v>
          </cell>
          <cell r="C46">
            <v>78</v>
          </cell>
        </row>
        <row r="47">
          <cell r="A47" t="str">
            <v>C1-01-S023</v>
          </cell>
          <cell r="C47">
            <v>60</v>
          </cell>
        </row>
        <row r="48">
          <cell r="A48" t="str">
            <v>C1-01-S022</v>
          </cell>
          <cell r="C48">
            <v>63</v>
          </cell>
        </row>
        <row r="49">
          <cell r="A49" t="str">
            <v>C1-01-S021</v>
          </cell>
          <cell r="C49">
            <v>44</v>
          </cell>
        </row>
        <row r="50">
          <cell r="A50" t="str">
            <v>C1-01-S020</v>
          </cell>
          <cell r="C50">
            <v>40</v>
          </cell>
        </row>
        <row r="51">
          <cell r="A51" t="str">
            <v>C1-01-S019</v>
          </cell>
          <cell r="C51">
            <v>51</v>
          </cell>
        </row>
        <row r="52">
          <cell r="A52" t="str">
            <v>C1-01-S018</v>
          </cell>
          <cell r="C52">
            <v>25</v>
          </cell>
        </row>
        <row r="53">
          <cell r="A53" t="str">
            <v>C1-01-S017</v>
          </cell>
          <cell r="C53">
            <v>36</v>
          </cell>
        </row>
        <row r="54">
          <cell r="A54" t="str">
            <v>C1-01-S016</v>
          </cell>
          <cell r="C54">
            <v>47</v>
          </cell>
        </row>
        <row r="55">
          <cell r="A55" t="str">
            <v>C1-01-S015</v>
          </cell>
          <cell r="C55">
            <v>42</v>
          </cell>
        </row>
        <row r="56">
          <cell r="A56" t="str">
            <v>C1-01-S014</v>
          </cell>
          <cell r="C56">
            <v>53</v>
          </cell>
        </row>
        <row r="57">
          <cell r="A57" t="str">
            <v>C1-01-S013</v>
          </cell>
          <cell r="C57">
            <v>56</v>
          </cell>
        </row>
        <row r="58">
          <cell r="A58" t="str">
            <v>C1-01-S012</v>
          </cell>
          <cell r="C58">
            <v>25</v>
          </cell>
        </row>
        <row r="59">
          <cell r="A59" t="str">
            <v>C1-01-S011</v>
          </cell>
          <cell r="C59">
            <v>32</v>
          </cell>
        </row>
        <row r="60">
          <cell r="A60" t="str">
            <v>C1-01-S010</v>
          </cell>
          <cell r="C60">
            <v>42</v>
          </cell>
        </row>
        <row r="61">
          <cell r="A61" t="str">
            <v>C1-01-S009</v>
          </cell>
          <cell r="C61">
            <v>39</v>
          </cell>
        </row>
        <row r="62">
          <cell r="A62" t="str">
            <v>C1-01-S008</v>
          </cell>
          <cell r="C62">
            <v>60</v>
          </cell>
        </row>
        <row r="63">
          <cell r="A63" t="str">
            <v>C1-01-S007</v>
          </cell>
          <cell r="C63">
            <v>62</v>
          </cell>
        </row>
        <row r="64">
          <cell r="A64" t="str">
            <v>C1-01-S006</v>
          </cell>
          <cell r="C64">
            <v>80</v>
          </cell>
        </row>
        <row r="65">
          <cell r="A65" t="str">
            <v>C1-01-S005</v>
          </cell>
          <cell r="C65">
            <v>80</v>
          </cell>
        </row>
        <row r="66">
          <cell r="A66" t="str">
            <v>C1-01-S004</v>
          </cell>
          <cell r="C66">
            <v>68</v>
          </cell>
        </row>
        <row r="67">
          <cell r="A67" t="str">
            <v>C1-01-S003</v>
          </cell>
          <cell r="C67">
            <v>55</v>
          </cell>
        </row>
        <row r="68">
          <cell r="A68" t="str">
            <v>C1-01-S002</v>
          </cell>
          <cell r="C68">
            <v>30</v>
          </cell>
        </row>
        <row r="69">
          <cell r="A69" t="str">
            <v>C1-01-S001</v>
          </cell>
          <cell r="C69">
            <v>64.5</v>
          </cell>
        </row>
      </sheetData>
      <sheetData sheetId="2" refreshError="1"/>
      <sheetData sheetId="3" refreshError="1"/>
      <sheetData sheetId="4">
        <row r="5">
          <cell r="E5">
            <v>1.4999999999999999E-2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4">
          <cell r="A4" t="str">
            <v>(q/Q)</v>
          </cell>
          <cell r="B4" t="str">
            <v>(d/D)</v>
          </cell>
          <cell r="C4" t="str">
            <v>(v/V)</v>
          </cell>
        </row>
        <row r="5">
          <cell r="A5">
            <v>1E-4</v>
          </cell>
          <cell r="B5">
            <v>0.01</v>
          </cell>
          <cell r="C5">
            <v>8.48E-2</v>
          </cell>
        </row>
        <row r="6">
          <cell r="A6">
            <v>5.9999999999999995E-4</v>
          </cell>
          <cell r="B6">
            <v>0.02</v>
          </cell>
          <cell r="C6">
            <v>0.12920000000000001</v>
          </cell>
        </row>
        <row r="7">
          <cell r="A7">
            <v>1.4E-3</v>
          </cell>
          <cell r="B7">
            <v>0.03</v>
          </cell>
          <cell r="C7">
            <v>0.1641</v>
          </cell>
        </row>
        <row r="8">
          <cell r="A8">
            <v>2.5999999999999999E-3</v>
          </cell>
          <cell r="B8">
            <v>0.04</v>
          </cell>
          <cell r="C8">
            <v>0.19389999999999999</v>
          </cell>
        </row>
        <row r="9">
          <cell r="A9">
            <v>4.1000000000000003E-3</v>
          </cell>
          <cell r="B9">
            <v>0.05</v>
          </cell>
          <cell r="C9">
            <v>0.2205</v>
          </cell>
        </row>
        <row r="10">
          <cell r="A10">
            <v>6.0000000000000001E-3</v>
          </cell>
          <cell r="B10">
            <v>0.06</v>
          </cell>
          <cell r="C10">
            <v>0.24490000000000001</v>
          </cell>
        </row>
        <row r="11">
          <cell r="A11">
            <v>8.2000000000000007E-3</v>
          </cell>
          <cell r="B11">
            <v>7.0000000000000007E-2</v>
          </cell>
          <cell r="C11">
            <v>0.26769999999999999</v>
          </cell>
        </row>
        <row r="12">
          <cell r="A12">
            <v>1.0800000000000001E-2</v>
          </cell>
          <cell r="B12">
            <v>0.08</v>
          </cell>
          <cell r="C12">
            <v>0.28920000000000001</v>
          </cell>
        </row>
        <row r="13">
          <cell r="A13">
            <v>1.38E-2</v>
          </cell>
          <cell r="B13">
            <v>0.09</v>
          </cell>
          <cell r="C13">
            <v>0.3095</v>
          </cell>
        </row>
        <row r="14">
          <cell r="A14">
            <v>1.7100000000000001E-2</v>
          </cell>
          <cell r="B14">
            <v>0.1</v>
          </cell>
          <cell r="C14">
            <v>0.32900000000000001</v>
          </cell>
        </row>
        <row r="15">
          <cell r="A15">
            <v>2.0799999999999999E-2</v>
          </cell>
          <cell r="B15">
            <v>0.11</v>
          </cell>
          <cell r="C15">
            <v>0.34749999999999998</v>
          </cell>
        </row>
        <row r="16">
          <cell r="A16">
            <v>2.4799999999999999E-2</v>
          </cell>
          <cell r="B16">
            <v>0.12</v>
          </cell>
          <cell r="C16">
            <v>0.36530000000000001</v>
          </cell>
        </row>
        <row r="17">
          <cell r="A17">
            <v>2.92E-2</v>
          </cell>
          <cell r="B17">
            <v>0.13</v>
          </cell>
          <cell r="C17">
            <v>0.38240000000000002</v>
          </cell>
        </row>
        <row r="18">
          <cell r="A18">
            <v>3.39E-2</v>
          </cell>
          <cell r="B18">
            <v>0.14000000000000001</v>
          </cell>
          <cell r="C18">
            <v>0.39879999999999999</v>
          </cell>
        </row>
        <row r="19">
          <cell r="A19">
            <v>3.9E-2</v>
          </cell>
          <cell r="B19">
            <v>0.15</v>
          </cell>
          <cell r="C19">
            <v>0.41460000000000002</v>
          </cell>
        </row>
        <row r="20">
          <cell r="A20">
            <v>4.4400000000000002E-2</v>
          </cell>
          <cell r="B20">
            <v>0.16</v>
          </cell>
          <cell r="C20">
            <v>0.42980000000000002</v>
          </cell>
        </row>
        <row r="21">
          <cell r="A21">
            <v>5.0099999999999999E-2</v>
          </cell>
          <cell r="B21">
            <v>0.17</v>
          </cell>
          <cell r="C21">
            <v>0.44450000000000001</v>
          </cell>
        </row>
        <row r="22">
          <cell r="A22">
            <v>5.6099999999999997E-2</v>
          </cell>
          <cell r="B22">
            <v>0.18</v>
          </cell>
          <cell r="C22">
            <v>0.4587</v>
          </cell>
        </row>
        <row r="23">
          <cell r="A23">
            <v>6.25E-2</v>
          </cell>
          <cell r="B23">
            <v>0.19</v>
          </cell>
          <cell r="C23">
            <v>0.47249999999999998</v>
          </cell>
        </row>
        <row r="24">
          <cell r="A24">
            <v>6.9199999999999998E-2</v>
          </cell>
          <cell r="B24">
            <v>0.2</v>
          </cell>
          <cell r="C24">
            <v>0.48580000000000001</v>
          </cell>
        </row>
        <row r="25">
          <cell r="A25">
            <v>7.6200000000000004E-2</v>
          </cell>
          <cell r="B25">
            <v>0.21</v>
          </cell>
          <cell r="C25">
            <v>0.49590000000000001</v>
          </cell>
        </row>
        <row r="26">
          <cell r="A26">
            <v>8.3400000000000002E-2</v>
          </cell>
          <cell r="B26">
            <v>0.22</v>
          </cell>
          <cell r="C26">
            <v>0.51149999999999995</v>
          </cell>
        </row>
        <row r="27">
          <cell r="A27">
            <v>9.0999999999999998E-2</v>
          </cell>
          <cell r="B27">
            <v>0.23</v>
          </cell>
          <cell r="C27">
            <v>0.52390000000000003</v>
          </cell>
        </row>
        <row r="28">
          <cell r="A28">
            <v>9.8900000000000002E-2</v>
          </cell>
          <cell r="B28">
            <v>0.24</v>
          </cell>
          <cell r="C28">
            <v>0.53610000000000002</v>
          </cell>
        </row>
        <row r="29">
          <cell r="A29">
            <v>0.1072</v>
          </cell>
          <cell r="B29">
            <v>0.25</v>
          </cell>
          <cell r="C29">
            <v>0.54810000000000003</v>
          </cell>
        </row>
        <row r="30">
          <cell r="A30">
            <v>0.1157</v>
          </cell>
          <cell r="B30">
            <v>0.26</v>
          </cell>
          <cell r="C30">
            <v>0.55979999999999996</v>
          </cell>
        </row>
        <row r="31">
          <cell r="A31">
            <v>0.1245</v>
          </cell>
          <cell r="B31">
            <v>0.27</v>
          </cell>
          <cell r="C31">
            <v>0.57140000000000002</v>
          </cell>
        </row>
        <row r="32">
          <cell r="A32">
            <v>0.1336</v>
          </cell>
          <cell r="B32">
            <v>0.28000000000000003</v>
          </cell>
          <cell r="C32">
            <v>0.58289999999999997</v>
          </cell>
        </row>
        <row r="33">
          <cell r="A33">
            <v>0.14299999999999999</v>
          </cell>
          <cell r="B33">
            <v>0.28999999999999998</v>
          </cell>
          <cell r="C33">
            <v>0.59419999999999995</v>
          </cell>
        </row>
        <row r="34">
          <cell r="A34">
            <v>0.15379999999999999</v>
          </cell>
          <cell r="B34">
            <v>0.3</v>
          </cell>
          <cell r="C34">
            <v>0.60540000000000005</v>
          </cell>
        </row>
        <row r="35">
          <cell r="A35">
            <v>0.1628</v>
          </cell>
          <cell r="B35">
            <v>0.31</v>
          </cell>
          <cell r="C35">
            <v>0.61650000000000005</v>
          </cell>
        </row>
        <row r="36">
          <cell r="A36">
            <v>0.1731</v>
          </cell>
          <cell r="B36">
            <v>0.32</v>
          </cell>
          <cell r="C36">
            <v>0.62749999999999995</v>
          </cell>
        </row>
        <row r="37">
          <cell r="A37">
            <v>0.1837</v>
          </cell>
          <cell r="B37">
            <v>0.33</v>
          </cell>
          <cell r="C37">
            <v>0.63839999999999997</v>
          </cell>
        </row>
        <row r="38">
          <cell r="A38">
            <v>0.19470000000000001</v>
          </cell>
          <cell r="B38">
            <v>0.34</v>
          </cell>
          <cell r="C38">
            <v>0.64929999999999999</v>
          </cell>
        </row>
        <row r="39">
          <cell r="A39">
            <v>0.2059</v>
          </cell>
          <cell r="B39">
            <v>0.35</v>
          </cell>
          <cell r="C39">
            <v>0.66010000000000002</v>
          </cell>
        </row>
        <row r="40">
          <cell r="A40">
            <v>0.21740000000000001</v>
          </cell>
          <cell r="B40">
            <v>0.36</v>
          </cell>
          <cell r="C40">
            <v>0.67069999999999996</v>
          </cell>
        </row>
        <row r="41">
          <cell r="A41">
            <v>0.22919999999999999</v>
          </cell>
          <cell r="B41">
            <v>0.37</v>
          </cell>
          <cell r="C41">
            <v>0.68130000000000002</v>
          </cell>
        </row>
        <row r="42">
          <cell r="A42">
            <v>0.2412</v>
          </cell>
          <cell r="B42">
            <v>0.38</v>
          </cell>
          <cell r="C42">
            <v>0.69189999999999996</v>
          </cell>
        </row>
        <row r="43">
          <cell r="A43">
            <v>0.25359999999999999</v>
          </cell>
          <cell r="B43">
            <v>0.39</v>
          </cell>
          <cell r="C43">
            <v>0.70230000000000004</v>
          </cell>
        </row>
        <row r="44">
          <cell r="A44">
            <v>0.26619999999999999</v>
          </cell>
          <cell r="B44">
            <v>0.4</v>
          </cell>
          <cell r="C44">
            <v>0.71260000000000001</v>
          </cell>
        </row>
        <row r="45">
          <cell r="A45">
            <v>0.27910000000000001</v>
          </cell>
          <cell r="B45">
            <v>0.41</v>
          </cell>
          <cell r="C45">
            <v>0.72289999999999999</v>
          </cell>
        </row>
        <row r="46">
          <cell r="A46">
            <v>0.29220000000000002</v>
          </cell>
          <cell r="B46">
            <v>0.42</v>
          </cell>
          <cell r="C46">
            <v>0.73299999999999998</v>
          </cell>
        </row>
        <row r="47">
          <cell r="A47">
            <v>0.30549999999999999</v>
          </cell>
          <cell r="B47">
            <v>0.43</v>
          </cell>
          <cell r="C47">
            <v>0.74299999999999999</v>
          </cell>
        </row>
        <row r="48">
          <cell r="A48">
            <v>0.31909999999999999</v>
          </cell>
          <cell r="B48">
            <v>0.44</v>
          </cell>
          <cell r="C48">
            <v>0.753</v>
          </cell>
        </row>
        <row r="49">
          <cell r="A49">
            <v>0.33289999999999997</v>
          </cell>
          <cell r="B49">
            <v>0.45</v>
          </cell>
          <cell r="C49">
            <v>0.76280000000000003</v>
          </cell>
        </row>
        <row r="50">
          <cell r="A50">
            <v>0.34689999999999999</v>
          </cell>
          <cell r="B50">
            <v>0.46</v>
          </cell>
          <cell r="C50">
            <v>0.77239999999999998</v>
          </cell>
        </row>
        <row r="51">
          <cell r="A51">
            <v>0.36109999999999998</v>
          </cell>
          <cell r="B51">
            <v>0.47</v>
          </cell>
          <cell r="C51">
            <v>0.78200000000000003</v>
          </cell>
        </row>
        <row r="52">
          <cell r="A52">
            <v>0.37559999999999999</v>
          </cell>
          <cell r="B52">
            <v>0.48</v>
          </cell>
          <cell r="C52">
            <v>0.79139999999999999</v>
          </cell>
        </row>
        <row r="53">
          <cell r="A53">
            <v>0.3901</v>
          </cell>
          <cell r="B53">
            <v>0.49</v>
          </cell>
          <cell r="C53">
            <v>0.80069999999999997</v>
          </cell>
        </row>
        <row r="54">
          <cell r="A54">
            <v>0.40489999999999998</v>
          </cell>
          <cell r="B54">
            <v>0.5</v>
          </cell>
          <cell r="C54">
            <v>0.80969999999999998</v>
          </cell>
        </row>
        <row r="55">
          <cell r="A55">
            <v>0.41970000000000002</v>
          </cell>
          <cell r="B55">
            <v>0.51</v>
          </cell>
          <cell r="C55">
            <v>0.81859999999999999</v>
          </cell>
        </row>
        <row r="56">
          <cell r="A56">
            <v>0.43469999999999998</v>
          </cell>
          <cell r="B56">
            <v>0.52</v>
          </cell>
          <cell r="C56">
            <v>0.82730000000000004</v>
          </cell>
        </row>
        <row r="57">
          <cell r="A57">
            <v>0.44990000000000002</v>
          </cell>
          <cell r="B57">
            <v>0.53</v>
          </cell>
          <cell r="C57">
            <v>0.83589999999999998</v>
          </cell>
        </row>
        <row r="58">
          <cell r="A58">
            <v>0.46510000000000001</v>
          </cell>
          <cell r="B58">
            <v>0.54</v>
          </cell>
          <cell r="C58">
            <v>0.84430000000000005</v>
          </cell>
        </row>
        <row r="59">
          <cell r="A59">
            <v>0.48039999999999999</v>
          </cell>
          <cell r="B59">
            <v>0.55000000000000004</v>
          </cell>
          <cell r="C59">
            <v>0.85240000000000005</v>
          </cell>
        </row>
        <row r="60">
          <cell r="A60">
            <v>0.49569999999999997</v>
          </cell>
          <cell r="B60">
            <v>0.56000000000000005</v>
          </cell>
          <cell r="C60">
            <v>0.86029999999999995</v>
          </cell>
        </row>
        <row r="61">
          <cell r="A61">
            <v>0.5111</v>
          </cell>
          <cell r="B61">
            <v>0.56999999999999995</v>
          </cell>
          <cell r="C61">
            <v>0.86809999999999998</v>
          </cell>
        </row>
        <row r="62">
          <cell r="A62">
            <v>0.52659999999999996</v>
          </cell>
          <cell r="B62">
            <v>0.57999999999999996</v>
          </cell>
          <cell r="C62">
            <v>0.87560000000000004</v>
          </cell>
        </row>
        <row r="63">
          <cell r="A63">
            <v>0.54210000000000003</v>
          </cell>
          <cell r="B63">
            <v>0.59</v>
          </cell>
          <cell r="C63">
            <v>0.88290000000000002</v>
          </cell>
        </row>
        <row r="64">
          <cell r="A64">
            <v>0.5575</v>
          </cell>
          <cell r="B64">
            <v>0.6</v>
          </cell>
          <cell r="C64">
            <v>0.89</v>
          </cell>
        </row>
        <row r="65">
          <cell r="A65">
            <v>0.57299999999999995</v>
          </cell>
          <cell r="B65">
            <v>0.61</v>
          </cell>
          <cell r="C65">
            <v>0.89690000000000003</v>
          </cell>
        </row>
        <row r="66">
          <cell r="A66">
            <v>0.58850000000000002</v>
          </cell>
          <cell r="B66">
            <v>0.62</v>
          </cell>
          <cell r="C66">
            <v>0.90359999999999996</v>
          </cell>
        </row>
        <row r="67">
          <cell r="A67">
            <v>0.60389999999999999</v>
          </cell>
          <cell r="B67">
            <v>0.63</v>
          </cell>
          <cell r="C67">
            <v>0.91</v>
          </cell>
        </row>
        <row r="68">
          <cell r="A68">
            <v>0.61939999999999995</v>
          </cell>
          <cell r="B68">
            <v>0.64</v>
          </cell>
          <cell r="C68">
            <v>0.91639999999999999</v>
          </cell>
        </row>
        <row r="69">
          <cell r="A69">
            <v>0.63480000000000003</v>
          </cell>
          <cell r="B69">
            <v>0.65</v>
          </cell>
          <cell r="C69">
            <v>0.92249999999999999</v>
          </cell>
        </row>
        <row r="70">
          <cell r="A70">
            <v>0.6502</v>
          </cell>
          <cell r="B70">
            <v>0.66</v>
          </cell>
          <cell r="C70">
            <v>0.92859999999999998</v>
          </cell>
        </row>
        <row r="71">
          <cell r="A71">
            <v>0.66549999999999998</v>
          </cell>
          <cell r="B71">
            <v>0.67</v>
          </cell>
          <cell r="C71">
            <v>0.9345</v>
          </cell>
        </row>
        <row r="72">
          <cell r="A72">
            <v>0.68089999999999995</v>
          </cell>
          <cell r="B72">
            <v>0.68</v>
          </cell>
          <cell r="C72">
            <v>0.94030000000000002</v>
          </cell>
        </row>
        <row r="73">
          <cell r="A73">
            <v>0.69630000000000003</v>
          </cell>
          <cell r="B73">
            <v>0.69</v>
          </cell>
          <cell r="C73">
            <v>0.94610000000000005</v>
          </cell>
        </row>
        <row r="74">
          <cell r="A74">
            <v>0.71160000000000001</v>
          </cell>
          <cell r="B74">
            <v>0.7</v>
          </cell>
          <cell r="C74">
            <v>0.95179999999999998</v>
          </cell>
        </row>
        <row r="75">
          <cell r="A75">
            <v>0.72699999999999998</v>
          </cell>
          <cell r="B75">
            <v>0.71</v>
          </cell>
          <cell r="C75">
            <v>0.95750000000000002</v>
          </cell>
        </row>
        <row r="76">
          <cell r="A76">
            <v>0.74239999999999995</v>
          </cell>
          <cell r="B76">
            <v>0.72</v>
          </cell>
          <cell r="C76">
            <v>0.96319999999999995</v>
          </cell>
        </row>
        <row r="77">
          <cell r="A77">
            <v>0.75800000000000001</v>
          </cell>
          <cell r="B77">
            <v>0.73</v>
          </cell>
          <cell r="C77">
            <v>0.96899999999999997</v>
          </cell>
        </row>
        <row r="78">
          <cell r="A78">
            <v>0.77349999999999997</v>
          </cell>
          <cell r="B78">
            <v>0.74</v>
          </cell>
          <cell r="C78">
            <v>0.97489999999999999</v>
          </cell>
        </row>
        <row r="79">
          <cell r="A79">
            <v>0.78910000000000002</v>
          </cell>
          <cell r="B79">
            <v>0.75</v>
          </cell>
          <cell r="C79">
            <v>0.98089999999999999</v>
          </cell>
        </row>
        <row r="80">
          <cell r="A80">
            <v>0.80469999999999997</v>
          </cell>
          <cell r="B80">
            <v>0.76</v>
          </cell>
          <cell r="C80">
            <v>0.98680000000000001</v>
          </cell>
        </row>
        <row r="81">
          <cell r="A81">
            <v>0.82050000000000001</v>
          </cell>
          <cell r="B81">
            <v>0.77</v>
          </cell>
          <cell r="C81">
            <v>0.99299999999999999</v>
          </cell>
        </row>
        <row r="82">
          <cell r="A82">
            <v>0.83620000000000005</v>
          </cell>
          <cell r="B82">
            <v>0.78</v>
          </cell>
          <cell r="C82">
            <v>0.99919999999999998</v>
          </cell>
        </row>
        <row r="83">
          <cell r="A83">
            <v>0.85199999999999998</v>
          </cell>
          <cell r="B83">
            <v>0.79</v>
          </cell>
          <cell r="C83">
            <v>1.0055000000000001</v>
          </cell>
        </row>
        <row r="84">
          <cell r="A84">
            <v>0.86780000000000002</v>
          </cell>
          <cell r="B84">
            <v>0.8</v>
          </cell>
          <cell r="C84">
            <v>1.0118</v>
          </cell>
        </row>
        <row r="85">
          <cell r="A85">
            <v>0.88349999999999995</v>
          </cell>
          <cell r="B85">
            <v>0.81</v>
          </cell>
          <cell r="C85">
            <v>1.0181</v>
          </cell>
        </row>
        <row r="86">
          <cell r="A86">
            <v>0.89900000000000002</v>
          </cell>
          <cell r="B86">
            <v>0.82</v>
          </cell>
          <cell r="C86">
            <v>1.0244</v>
          </cell>
        </row>
        <row r="87">
          <cell r="A87">
            <v>0.91420000000000001</v>
          </cell>
          <cell r="B87">
            <v>0.83</v>
          </cell>
          <cell r="C87">
            <v>1.0304</v>
          </cell>
        </row>
        <row r="88">
          <cell r="A88">
            <v>0.92920000000000003</v>
          </cell>
          <cell r="B88">
            <v>0.84</v>
          </cell>
          <cell r="C88">
            <v>1.0362</v>
          </cell>
        </row>
        <row r="89">
          <cell r="A89">
            <v>0.94350000000000001</v>
          </cell>
          <cell r="B89">
            <v>0.85</v>
          </cell>
          <cell r="C89">
            <v>1.0415000000000001</v>
          </cell>
        </row>
        <row r="90">
          <cell r="A90">
            <v>0.95720000000000005</v>
          </cell>
          <cell r="B90">
            <v>0.86</v>
          </cell>
          <cell r="C90">
            <v>1.0462</v>
          </cell>
        </row>
        <row r="91">
          <cell r="A91">
            <v>0.97</v>
          </cell>
          <cell r="B91">
            <v>0.87</v>
          </cell>
          <cell r="C91">
            <v>1.0503</v>
          </cell>
        </row>
        <row r="92">
          <cell r="A92">
            <v>0.98180000000000001</v>
          </cell>
          <cell r="B92">
            <v>0.88</v>
          </cell>
          <cell r="C92">
            <v>1.0533999999999999</v>
          </cell>
        </row>
        <row r="93">
          <cell r="A93">
            <v>0.99250000000000005</v>
          </cell>
          <cell r="B93">
            <v>0.89</v>
          </cell>
          <cell r="C93">
            <v>1.0557000000000001</v>
          </cell>
        </row>
        <row r="94">
          <cell r="A94">
            <v>1.0017</v>
          </cell>
          <cell r="B94">
            <v>0.9</v>
          </cell>
          <cell r="C94">
            <v>1.0567</v>
          </cell>
        </row>
        <row r="95">
          <cell r="A95">
            <v>1.0094000000000001</v>
          </cell>
          <cell r="B95">
            <v>0.91</v>
          </cell>
          <cell r="C95">
            <v>1.0565</v>
          </cell>
        </row>
        <row r="96">
          <cell r="A96">
            <v>1.0155000000000001</v>
          </cell>
          <cell r="B96">
            <v>0.92</v>
          </cell>
          <cell r="C96">
            <v>1.0549999999999999</v>
          </cell>
        </row>
        <row r="97">
          <cell r="A97">
            <v>1.02</v>
          </cell>
          <cell r="B97">
            <v>0.93</v>
          </cell>
          <cell r="C97">
            <v>1.0524</v>
          </cell>
        </row>
        <row r="98">
          <cell r="A98">
            <v>1.0229999999999999</v>
          </cell>
          <cell r="B98">
            <v>0.94</v>
          </cell>
          <cell r="C98">
            <v>1.0487</v>
          </cell>
        </row>
        <row r="99">
          <cell r="A99">
            <v>1.0246</v>
          </cell>
          <cell r="B99">
            <v>0.95</v>
          </cell>
          <cell r="C99">
            <v>1.0441</v>
          </cell>
        </row>
        <row r="100">
          <cell r="A100">
            <v>1.0250999999999999</v>
          </cell>
          <cell r="B100">
            <v>0.96</v>
          </cell>
          <cell r="C100">
            <v>1.0390999999999999</v>
          </cell>
        </row>
        <row r="101">
          <cell r="A101">
            <v>1.0249999999999999</v>
          </cell>
          <cell r="B101">
            <v>0.97</v>
          </cell>
          <cell r="C101">
            <v>1.034</v>
          </cell>
        </row>
        <row r="102">
          <cell r="A102">
            <v>1.0243</v>
          </cell>
          <cell r="B102">
            <v>0.98</v>
          </cell>
          <cell r="C102">
            <v>1.0291999999999999</v>
          </cell>
        </row>
        <row r="103">
          <cell r="A103">
            <v>1.0225</v>
          </cell>
          <cell r="B103">
            <v>0.99</v>
          </cell>
          <cell r="C103">
            <v>1.0243</v>
          </cell>
        </row>
        <row r="104">
          <cell r="A104">
            <v>1</v>
          </cell>
          <cell r="B104">
            <v>1</v>
          </cell>
          <cell r="C104">
            <v>1</v>
          </cell>
        </row>
      </sheetData>
      <sheetData sheetId="22">
        <row r="20">
          <cell r="B20" t="str">
            <v>Dia</v>
          </cell>
          <cell r="C20">
            <v>1</v>
          </cell>
          <cell r="D20">
            <v>2</v>
          </cell>
          <cell r="E20">
            <v>3</v>
          </cell>
          <cell r="F20">
            <v>4</v>
          </cell>
          <cell r="G20">
            <v>5</v>
          </cell>
          <cell r="H20">
            <v>6</v>
          </cell>
          <cell r="I20">
            <v>7</v>
          </cell>
        </row>
        <row r="21">
          <cell r="B21">
            <v>80</v>
          </cell>
          <cell r="F21">
            <v>25</v>
          </cell>
          <cell r="G21">
            <v>25</v>
          </cell>
        </row>
        <row r="22">
          <cell r="B22">
            <v>100</v>
          </cell>
          <cell r="C22">
            <v>25</v>
          </cell>
          <cell r="D22">
            <v>25</v>
          </cell>
          <cell r="E22">
            <v>25</v>
          </cell>
          <cell r="F22">
            <v>25</v>
          </cell>
          <cell r="G22">
            <v>25</v>
          </cell>
          <cell r="I22">
            <v>10</v>
          </cell>
        </row>
        <row r="23">
          <cell r="B23">
            <v>125</v>
          </cell>
          <cell r="I23">
            <v>10</v>
          </cell>
        </row>
        <row r="24">
          <cell r="B24">
            <v>150</v>
          </cell>
          <cell r="C24">
            <v>25</v>
          </cell>
          <cell r="D24">
            <v>25</v>
          </cell>
          <cell r="E24">
            <v>25</v>
          </cell>
          <cell r="F24">
            <v>25</v>
          </cell>
          <cell r="G24">
            <v>25</v>
          </cell>
          <cell r="I24">
            <v>10</v>
          </cell>
        </row>
        <row r="25">
          <cell r="B25">
            <v>200</v>
          </cell>
          <cell r="F25">
            <v>25</v>
          </cell>
          <cell r="G25">
            <v>30</v>
          </cell>
          <cell r="I25">
            <v>10</v>
          </cell>
        </row>
        <row r="26">
          <cell r="B26">
            <v>250</v>
          </cell>
          <cell r="C26">
            <v>25</v>
          </cell>
          <cell r="D26">
            <v>30</v>
          </cell>
          <cell r="E26">
            <v>35</v>
          </cell>
          <cell r="F26">
            <v>25</v>
          </cell>
          <cell r="G26">
            <v>30</v>
          </cell>
          <cell r="I26">
            <v>12</v>
          </cell>
        </row>
        <row r="27">
          <cell r="B27">
            <v>300</v>
          </cell>
          <cell r="C27">
            <v>30</v>
          </cell>
          <cell r="D27">
            <v>40</v>
          </cell>
          <cell r="E27">
            <v>45</v>
          </cell>
          <cell r="F27">
            <v>30</v>
          </cell>
          <cell r="G27">
            <v>40</v>
          </cell>
          <cell r="I27">
            <v>15</v>
          </cell>
        </row>
        <row r="28">
          <cell r="B28">
            <v>350</v>
          </cell>
          <cell r="C28">
            <v>32</v>
          </cell>
          <cell r="D28">
            <v>45</v>
          </cell>
          <cell r="E28">
            <v>55</v>
          </cell>
          <cell r="F28">
            <v>32</v>
          </cell>
          <cell r="G28">
            <v>75</v>
          </cell>
        </row>
        <row r="29">
          <cell r="B29">
            <v>400</v>
          </cell>
          <cell r="C29">
            <v>32</v>
          </cell>
          <cell r="D29">
            <v>50</v>
          </cell>
          <cell r="E29">
            <v>60</v>
          </cell>
          <cell r="F29">
            <v>32</v>
          </cell>
          <cell r="G29">
            <v>75</v>
          </cell>
          <cell r="H29">
            <v>75</v>
          </cell>
        </row>
        <row r="30">
          <cell r="B30">
            <v>450</v>
          </cell>
          <cell r="C30">
            <v>35</v>
          </cell>
          <cell r="D30">
            <v>50</v>
          </cell>
          <cell r="E30">
            <v>70</v>
          </cell>
          <cell r="F30">
            <v>35</v>
          </cell>
          <cell r="G30">
            <v>75</v>
          </cell>
          <cell r="H30">
            <v>75</v>
          </cell>
        </row>
        <row r="31">
          <cell r="B31">
            <v>500</v>
          </cell>
          <cell r="C31">
            <v>35</v>
          </cell>
          <cell r="D31">
            <v>55</v>
          </cell>
          <cell r="E31">
            <v>75</v>
          </cell>
          <cell r="F31">
            <v>35</v>
          </cell>
          <cell r="G31">
            <v>75</v>
          </cell>
          <cell r="H31">
            <v>75</v>
          </cell>
        </row>
        <row r="32">
          <cell r="B32">
            <v>600</v>
          </cell>
          <cell r="C32">
            <v>40</v>
          </cell>
          <cell r="D32">
            <v>65</v>
          </cell>
          <cell r="E32">
            <v>90</v>
          </cell>
          <cell r="F32">
            <v>45</v>
          </cell>
          <cell r="G32">
            <v>85</v>
          </cell>
          <cell r="H32">
            <v>85</v>
          </cell>
        </row>
        <row r="33">
          <cell r="B33">
            <v>700</v>
          </cell>
          <cell r="C33">
            <v>40</v>
          </cell>
          <cell r="D33">
            <v>70</v>
          </cell>
          <cell r="E33">
            <v>105</v>
          </cell>
          <cell r="F33">
            <v>50</v>
          </cell>
          <cell r="G33">
            <v>85</v>
          </cell>
          <cell r="H33">
            <v>85</v>
          </cell>
        </row>
        <row r="34">
          <cell r="B34">
            <v>800</v>
          </cell>
          <cell r="C34">
            <v>45</v>
          </cell>
          <cell r="D34">
            <v>80</v>
          </cell>
          <cell r="E34">
            <v>120</v>
          </cell>
          <cell r="F34">
            <v>50</v>
          </cell>
          <cell r="G34">
            <v>95</v>
          </cell>
          <cell r="H34">
            <v>95</v>
          </cell>
        </row>
        <row r="35">
          <cell r="B35">
            <v>900</v>
          </cell>
          <cell r="C35">
            <v>50</v>
          </cell>
          <cell r="D35">
            <v>90</v>
          </cell>
          <cell r="F35">
            <v>55</v>
          </cell>
          <cell r="G35">
            <v>100</v>
          </cell>
          <cell r="H35">
            <v>100</v>
          </cell>
        </row>
        <row r="36">
          <cell r="B36">
            <v>1000</v>
          </cell>
          <cell r="C36">
            <v>55</v>
          </cell>
          <cell r="D36">
            <v>100</v>
          </cell>
          <cell r="F36">
            <v>60</v>
          </cell>
          <cell r="G36">
            <v>115</v>
          </cell>
          <cell r="H36">
            <v>115</v>
          </cell>
        </row>
        <row r="37">
          <cell r="B37">
            <v>1100</v>
          </cell>
          <cell r="C37">
            <v>60</v>
          </cell>
          <cell r="F37">
            <v>65</v>
          </cell>
          <cell r="G37">
            <v>115</v>
          </cell>
          <cell r="H37">
            <v>115</v>
          </cell>
        </row>
        <row r="38">
          <cell r="B38">
            <v>1200</v>
          </cell>
          <cell r="C38">
            <v>65</v>
          </cell>
          <cell r="F38">
            <v>70</v>
          </cell>
          <cell r="G38">
            <v>120</v>
          </cell>
          <cell r="H38">
            <v>120</v>
          </cell>
        </row>
        <row r="39">
          <cell r="B39">
            <v>1300</v>
          </cell>
        </row>
        <row r="40">
          <cell r="B40">
            <v>1400</v>
          </cell>
          <cell r="F40">
            <v>75</v>
          </cell>
          <cell r="G40">
            <v>135</v>
          </cell>
          <cell r="H40">
            <v>135</v>
          </cell>
        </row>
        <row r="41">
          <cell r="B41">
            <v>1500</v>
          </cell>
        </row>
        <row r="42">
          <cell r="B42">
            <v>1600</v>
          </cell>
          <cell r="F42">
            <v>80</v>
          </cell>
          <cell r="G42">
            <v>140</v>
          </cell>
          <cell r="H42">
            <v>140</v>
          </cell>
        </row>
        <row r="43">
          <cell r="B43">
            <v>1700</v>
          </cell>
        </row>
        <row r="44">
          <cell r="B44">
            <v>1800</v>
          </cell>
          <cell r="F44">
            <v>90</v>
          </cell>
          <cell r="G44">
            <v>150</v>
          </cell>
          <cell r="H44">
            <v>150</v>
          </cell>
        </row>
        <row r="45">
          <cell r="B45">
            <v>1900</v>
          </cell>
        </row>
        <row r="46">
          <cell r="B46">
            <v>2000</v>
          </cell>
          <cell r="F46">
            <v>100</v>
          </cell>
          <cell r="G46">
            <v>170</v>
          </cell>
          <cell r="H46">
            <v>170</v>
          </cell>
        </row>
        <row r="47">
          <cell r="B47">
            <v>2200</v>
          </cell>
          <cell r="F47">
            <v>110</v>
          </cell>
          <cell r="G47">
            <v>185</v>
          </cell>
          <cell r="H47">
            <v>185</v>
          </cell>
        </row>
        <row r="48">
          <cell r="B48">
            <v>2400</v>
          </cell>
          <cell r="G48">
            <v>200</v>
          </cell>
          <cell r="H48">
            <v>200</v>
          </cell>
        </row>
        <row r="49">
          <cell r="B49">
            <v>2600</v>
          </cell>
          <cell r="G49">
            <v>215</v>
          </cell>
          <cell r="H49">
            <v>215</v>
          </cell>
        </row>
      </sheetData>
      <sheetData sheetId="23">
        <row r="17">
          <cell r="A17" t="str">
            <v>H/B</v>
          </cell>
          <cell r="B17">
            <v>1</v>
          </cell>
          <cell r="C17">
            <v>2</v>
          </cell>
          <cell r="D17">
            <v>3</v>
          </cell>
          <cell r="E17">
            <v>4</v>
          </cell>
          <cell r="F17">
            <v>5</v>
          </cell>
        </row>
        <row r="18">
          <cell r="A18">
            <v>0.1</v>
          </cell>
          <cell r="B18">
            <v>0.22750000000000001</v>
          </cell>
          <cell r="C18">
            <v>0.23050000000000001</v>
          </cell>
          <cell r="D18">
            <v>0.23200000000000001</v>
          </cell>
          <cell r="E18">
            <v>0.23449999999999999</v>
          </cell>
          <cell r="F18">
            <v>0.23699999999999999</v>
          </cell>
        </row>
        <row r="19">
          <cell r="A19">
            <v>0.25</v>
          </cell>
          <cell r="B19">
            <v>0.22750000000000001</v>
          </cell>
          <cell r="C19">
            <v>0.23050000000000001</v>
          </cell>
          <cell r="D19">
            <v>0.23200000000000001</v>
          </cell>
          <cell r="E19">
            <v>0.23449999999999999</v>
          </cell>
          <cell r="F19">
            <v>0.23699999999999999</v>
          </cell>
        </row>
        <row r="20">
          <cell r="A20">
            <v>0.5</v>
          </cell>
          <cell r="B20">
            <v>0.45500000000000002</v>
          </cell>
          <cell r="C20">
            <v>0.46100000000000002</v>
          </cell>
          <cell r="D20">
            <v>0.46400000000000002</v>
          </cell>
          <cell r="E20">
            <v>0.46899999999999997</v>
          </cell>
          <cell r="F20">
            <v>0.47399999999999998</v>
          </cell>
        </row>
        <row r="21">
          <cell r="A21">
            <v>0.75</v>
          </cell>
          <cell r="B21">
            <v>0.6925</v>
          </cell>
          <cell r="C21">
            <v>0.65649999999999997</v>
          </cell>
          <cell r="D21">
            <v>0.66399999999999992</v>
          </cell>
          <cell r="E21">
            <v>0.67500000000000004</v>
          </cell>
          <cell r="F21">
            <v>0.68599999999999994</v>
          </cell>
        </row>
        <row r="22">
          <cell r="A22">
            <v>1</v>
          </cell>
          <cell r="B22">
            <v>0.93</v>
          </cell>
          <cell r="C22">
            <v>0.85199999999999998</v>
          </cell>
          <cell r="D22">
            <v>0.86399999999999999</v>
          </cell>
          <cell r="E22">
            <v>0.88100000000000001</v>
          </cell>
          <cell r="F22">
            <v>0.89800000000000002</v>
          </cell>
        </row>
        <row r="23">
          <cell r="A23">
            <v>1.25</v>
          </cell>
          <cell r="B23">
            <v>1.0349999999999999</v>
          </cell>
          <cell r="C23">
            <v>1.0175000000000001</v>
          </cell>
          <cell r="D23">
            <v>1.036</v>
          </cell>
          <cell r="E23">
            <v>1.0615000000000001</v>
          </cell>
          <cell r="F23">
            <v>1.0880000000000001</v>
          </cell>
        </row>
        <row r="24">
          <cell r="A24">
            <v>1.5</v>
          </cell>
          <cell r="B24">
            <v>1.1399999999999999</v>
          </cell>
          <cell r="C24">
            <v>1.1830000000000001</v>
          </cell>
          <cell r="D24">
            <v>1.208</v>
          </cell>
          <cell r="E24">
            <v>1.242</v>
          </cell>
          <cell r="F24">
            <v>1.278</v>
          </cell>
        </row>
        <row r="25">
          <cell r="A25">
            <v>1.75</v>
          </cell>
          <cell r="B25">
            <v>1.2675000000000001</v>
          </cell>
          <cell r="C25">
            <v>1.3235000000000001</v>
          </cell>
          <cell r="D25">
            <v>1.3559999999999999</v>
          </cell>
          <cell r="E25">
            <v>1.401</v>
          </cell>
          <cell r="F25">
            <v>1.448</v>
          </cell>
        </row>
        <row r="26">
          <cell r="A26">
            <v>2</v>
          </cell>
          <cell r="B26">
            <v>1.395</v>
          </cell>
          <cell r="C26">
            <v>1.464</v>
          </cell>
          <cell r="D26">
            <v>1.504</v>
          </cell>
          <cell r="E26">
            <v>1.56</v>
          </cell>
          <cell r="F26">
            <v>1.6180000000000001</v>
          </cell>
        </row>
        <row r="27">
          <cell r="A27">
            <v>2.25</v>
          </cell>
          <cell r="B27">
            <v>1.5005000000000002</v>
          </cell>
          <cell r="C27">
            <v>1.583</v>
          </cell>
          <cell r="D27">
            <v>1.6339999999999999</v>
          </cell>
          <cell r="E27">
            <v>1.6990000000000001</v>
          </cell>
          <cell r="F27">
            <v>1.7705000000000002</v>
          </cell>
        </row>
        <row r="28">
          <cell r="A28">
            <v>2.5</v>
          </cell>
          <cell r="B28">
            <v>1.6060000000000001</v>
          </cell>
          <cell r="C28">
            <v>1.702</v>
          </cell>
          <cell r="D28">
            <v>1.764</v>
          </cell>
          <cell r="E28">
            <v>1.8380000000000001</v>
          </cell>
          <cell r="F28">
            <v>1.923</v>
          </cell>
        </row>
        <row r="29">
          <cell r="A29">
            <v>2.75</v>
          </cell>
          <cell r="B29">
            <v>1.6930000000000001</v>
          </cell>
          <cell r="C29">
            <v>1.8029999999999999</v>
          </cell>
          <cell r="D29">
            <v>1.871</v>
          </cell>
          <cell r="E29">
            <v>1.9605000000000001</v>
          </cell>
          <cell r="F29">
            <v>2.0594999999999999</v>
          </cell>
        </row>
        <row r="30">
          <cell r="A30">
            <v>3</v>
          </cell>
          <cell r="B30">
            <v>1.78</v>
          </cell>
          <cell r="C30">
            <v>1.9039999999999999</v>
          </cell>
          <cell r="D30">
            <v>1.978</v>
          </cell>
          <cell r="E30">
            <v>2.0830000000000002</v>
          </cell>
          <cell r="F30">
            <v>2.1960000000000002</v>
          </cell>
        </row>
        <row r="31">
          <cell r="A31">
            <v>3.25</v>
          </cell>
          <cell r="B31">
            <v>1.8515000000000001</v>
          </cell>
          <cell r="C31">
            <v>1.9895</v>
          </cell>
          <cell r="D31">
            <v>2.0724999999999998</v>
          </cell>
          <cell r="E31">
            <v>2.1905000000000001</v>
          </cell>
          <cell r="F31">
            <v>2.3185000000000002</v>
          </cell>
        </row>
        <row r="32">
          <cell r="A32">
            <v>3.5</v>
          </cell>
          <cell r="B32">
            <v>1.923</v>
          </cell>
          <cell r="C32">
            <v>2.0750000000000002</v>
          </cell>
          <cell r="D32">
            <v>2.1669999999999998</v>
          </cell>
          <cell r="E32">
            <v>2.298</v>
          </cell>
          <cell r="F32">
            <v>2.4409999999999998</v>
          </cell>
        </row>
        <row r="33">
          <cell r="A33">
            <v>3.75</v>
          </cell>
          <cell r="B33">
            <v>1.982</v>
          </cell>
          <cell r="C33">
            <v>2.1480000000000001</v>
          </cell>
          <cell r="D33">
            <v>2.2480000000000002</v>
          </cell>
          <cell r="E33">
            <v>2.3925000000000001</v>
          </cell>
          <cell r="F33">
            <v>2.5505</v>
          </cell>
        </row>
        <row r="34">
          <cell r="A34">
            <v>4</v>
          </cell>
          <cell r="B34">
            <v>2.0409999999999999</v>
          </cell>
          <cell r="C34">
            <v>2.2210000000000001</v>
          </cell>
          <cell r="D34">
            <v>2.3290000000000002</v>
          </cell>
          <cell r="E34">
            <v>2.4870000000000001</v>
          </cell>
          <cell r="F34">
            <v>2.66</v>
          </cell>
        </row>
        <row r="35">
          <cell r="A35">
            <v>4.25</v>
          </cell>
          <cell r="B35">
            <v>2.0884999999999998</v>
          </cell>
          <cell r="C35">
            <v>2.2825000000000002</v>
          </cell>
          <cell r="D35">
            <v>2.399</v>
          </cell>
          <cell r="E35">
            <v>2.5685000000000002</v>
          </cell>
          <cell r="F35">
            <v>2.758</v>
          </cell>
        </row>
        <row r="36">
          <cell r="A36">
            <v>4.5</v>
          </cell>
          <cell r="B36">
            <v>2.1360000000000001</v>
          </cell>
          <cell r="C36">
            <v>2.3439999999999999</v>
          </cell>
          <cell r="D36">
            <v>2.4689999999999999</v>
          </cell>
          <cell r="E36">
            <v>2.65</v>
          </cell>
          <cell r="F36">
            <v>2.8559999999999999</v>
          </cell>
        </row>
        <row r="37">
          <cell r="A37">
            <v>4.75</v>
          </cell>
          <cell r="B37">
            <v>2.1775000000000002</v>
          </cell>
          <cell r="C37">
            <v>2.3959999999999999</v>
          </cell>
          <cell r="D37">
            <v>2.5294999999999996</v>
          </cell>
          <cell r="E37">
            <v>2.7240000000000002</v>
          </cell>
          <cell r="F37">
            <v>2.944</v>
          </cell>
        </row>
        <row r="38">
          <cell r="A38">
            <v>5</v>
          </cell>
          <cell r="B38">
            <v>2.2189999999999999</v>
          </cell>
          <cell r="C38">
            <v>2.448</v>
          </cell>
          <cell r="D38">
            <v>2.59</v>
          </cell>
          <cell r="E38">
            <v>2.798</v>
          </cell>
          <cell r="F38">
            <v>3.032</v>
          </cell>
        </row>
        <row r="39">
          <cell r="A39">
            <v>5.25</v>
          </cell>
          <cell r="B39">
            <v>2.2524999999999999</v>
          </cell>
          <cell r="C39">
            <v>2.4925000000000002</v>
          </cell>
          <cell r="D39">
            <v>2.6414999999999997</v>
          </cell>
          <cell r="E39">
            <v>2.8620000000000001</v>
          </cell>
          <cell r="F39">
            <v>3.1109999999999998</v>
          </cell>
        </row>
        <row r="40">
          <cell r="A40">
            <v>5.5</v>
          </cell>
          <cell r="B40">
            <v>2.286</v>
          </cell>
          <cell r="C40">
            <v>2.5369999999999999</v>
          </cell>
          <cell r="D40">
            <v>2.6930000000000001</v>
          </cell>
          <cell r="E40">
            <v>2.9260000000000002</v>
          </cell>
          <cell r="F40">
            <v>3.19</v>
          </cell>
        </row>
        <row r="41">
          <cell r="A41">
            <v>5.75</v>
          </cell>
          <cell r="B41">
            <v>2.3129999999999997</v>
          </cell>
          <cell r="C41">
            <v>2.5745</v>
          </cell>
          <cell r="D41">
            <v>2.7374999999999998</v>
          </cell>
          <cell r="E41">
            <v>2.9820000000000002</v>
          </cell>
          <cell r="F41">
            <v>3.2605</v>
          </cell>
        </row>
        <row r="42">
          <cell r="A42">
            <v>6</v>
          </cell>
          <cell r="B42">
            <v>2.34</v>
          </cell>
          <cell r="C42">
            <v>2.6120000000000001</v>
          </cell>
          <cell r="D42">
            <v>2.782</v>
          </cell>
          <cell r="E42">
            <v>3.0379999999999998</v>
          </cell>
          <cell r="F42">
            <v>3.331</v>
          </cell>
        </row>
        <row r="43">
          <cell r="A43">
            <v>6.25</v>
          </cell>
          <cell r="B43">
            <v>2.363</v>
          </cell>
          <cell r="C43">
            <v>2.6435</v>
          </cell>
          <cell r="D43">
            <v>2.8205</v>
          </cell>
          <cell r="E43">
            <v>3.0874999999999999</v>
          </cell>
          <cell r="F43">
            <v>3.3944999999999999</v>
          </cell>
        </row>
        <row r="44">
          <cell r="A44">
            <v>6.5</v>
          </cell>
          <cell r="B44">
            <v>2.3860000000000001</v>
          </cell>
          <cell r="C44">
            <v>2.6749999999999998</v>
          </cell>
          <cell r="D44">
            <v>2.859</v>
          </cell>
          <cell r="E44">
            <v>3.137</v>
          </cell>
          <cell r="F44">
            <v>3.4580000000000002</v>
          </cell>
        </row>
        <row r="45">
          <cell r="A45">
            <v>6.75</v>
          </cell>
          <cell r="B45">
            <v>2.4045000000000001</v>
          </cell>
          <cell r="C45">
            <v>2.702</v>
          </cell>
          <cell r="D45">
            <v>2.8919999999999999</v>
          </cell>
          <cell r="E45">
            <v>3.18</v>
          </cell>
          <cell r="F45">
            <v>3.5145</v>
          </cell>
        </row>
        <row r="46">
          <cell r="A46">
            <v>7</v>
          </cell>
          <cell r="B46">
            <v>2.423</v>
          </cell>
          <cell r="C46">
            <v>2.7290000000000001</v>
          </cell>
          <cell r="D46">
            <v>2.9249999999999998</v>
          </cell>
          <cell r="E46">
            <v>3.2229999999999999</v>
          </cell>
          <cell r="F46">
            <v>3.5710000000000002</v>
          </cell>
        </row>
        <row r="47">
          <cell r="A47">
            <v>7.25</v>
          </cell>
          <cell r="B47">
            <v>2.4385000000000003</v>
          </cell>
          <cell r="C47">
            <v>2.7519999999999998</v>
          </cell>
          <cell r="D47">
            <v>2.9535</v>
          </cell>
          <cell r="E47">
            <v>3.2610000000000001</v>
          </cell>
          <cell r="F47">
            <v>3.6219999999999999</v>
          </cell>
        </row>
        <row r="48">
          <cell r="A48">
            <v>7.5</v>
          </cell>
          <cell r="B48">
            <v>2.4540000000000002</v>
          </cell>
          <cell r="C48">
            <v>2.7749999999999999</v>
          </cell>
          <cell r="D48">
            <v>2.9820000000000002</v>
          </cell>
          <cell r="E48">
            <v>3.2989999999999999</v>
          </cell>
          <cell r="F48">
            <v>3.673</v>
          </cell>
        </row>
        <row r="49">
          <cell r="A49">
            <v>7.75</v>
          </cell>
          <cell r="B49">
            <v>2.4664999999999999</v>
          </cell>
          <cell r="C49">
            <v>2.7945000000000002</v>
          </cell>
          <cell r="D49">
            <v>3.0065</v>
          </cell>
          <cell r="E49">
            <v>3.3325</v>
          </cell>
          <cell r="F49">
            <v>3.7184999999999997</v>
          </cell>
        </row>
        <row r="50">
          <cell r="A50">
            <v>8</v>
          </cell>
          <cell r="B50">
            <v>2.4790000000000001</v>
          </cell>
          <cell r="C50">
            <v>2.8140000000000001</v>
          </cell>
          <cell r="D50">
            <v>3.0310000000000001</v>
          </cell>
          <cell r="E50">
            <v>3.3660000000000001</v>
          </cell>
          <cell r="F50">
            <v>3.7639999999999998</v>
          </cell>
        </row>
        <row r="51">
          <cell r="A51">
            <v>8.25</v>
          </cell>
          <cell r="B51">
            <v>2.4895</v>
          </cell>
          <cell r="C51">
            <v>2.8304999999999998</v>
          </cell>
          <cell r="D51">
            <v>3.052</v>
          </cell>
          <cell r="E51">
            <v>3.395</v>
          </cell>
          <cell r="F51">
            <v>3.8045</v>
          </cell>
        </row>
        <row r="52">
          <cell r="A52">
            <v>8.5</v>
          </cell>
          <cell r="B52">
            <v>2.5</v>
          </cell>
          <cell r="C52">
            <v>2.847</v>
          </cell>
          <cell r="D52">
            <v>3.073</v>
          </cell>
          <cell r="E52">
            <v>3.4239999999999999</v>
          </cell>
          <cell r="F52">
            <v>3.8450000000000002</v>
          </cell>
        </row>
        <row r="53">
          <cell r="A53">
            <v>8.75</v>
          </cell>
          <cell r="B53">
            <v>2.5089999999999999</v>
          </cell>
          <cell r="C53">
            <v>2.8609999999999998</v>
          </cell>
          <cell r="D53">
            <v>3.0910000000000002</v>
          </cell>
          <cell r="E53">
            <v>3.45</v>
          </cell>
          <cell r="F53">
            <v>3.8815</v>
          </cell>
        </row>
        <row r="54">
          <cell r="A54">
            <v>9</v>
          </cell>
          <cell r="B54">
            <v>2.5179999999999998</v>
          </cell>
          <cell r="C54">
            <v>2.875</v>
          </cell>
          <cell r="D54">
            <v>3.109</v>
          </cell>
          <cell r="E54">
            <v>3.476</v>
          </cell>
          <cell r="F54">
            <v>3.9180000000000001</v>
          </cell>
        </row>
        <row r="55">
          <cell r="A55">
            <v>9.25</v>
          </cell>
          <cell r="B55">
            <v>2.5249999999999999</v>
          </cell>
          <cell r="C55">
            <v>2.8864999999999998</v>
          </cell>
          <cell r="D55">
            <v>3.125</v>
          </cell>
          <cell r="E55">
            <v>3.4984999999999999</v>
          </cell>
          <cell r="F55">
            <v>3.9504999999999999</v>
          </cell>
        </row>
        <row r="56">
          <cell r="A56">
            <v>9.5</v>
          </cell>
          <cell r="B56">
            <v>2.532</v>
          </cell>
          <cell r="C56">
            <v>2.8980000000000001</v>
          </cell>
          <cell r="D56">
            <v>3.141</v>
          </cell>
          <cell r="E56">
            <v>3.5209999999999999</v>
          </cell>
          <cell r="F56">
            <v>3.9830000000000001</v>
          </cell>
        </row>
        <row r="57">
          <cell r="A57">
            <v>9.75</v>
          </cell>
          <cell r="B57">
            <v>2.5375000000000001</v>
          </cell>
          <cell r="C57">
            <v>2.9080000000000004</v>
          </cell>
          <cell r="D57">
            <v>3.1539999999999999</v>
          </cell>
          <cell r="E57">
            <v>3.5404999999999998</v>
          </cell>
          <cell r="F57">
            <v>4.0125000000000002</v>
          </cell>
        </row>
        <row r="58">
          <cell r="A58">
            <v>10</v>
          </cell>
          <cell r="B58">
            <v>2.5430000000000001</v>
          </cell>
          <cell r="C58">
            <v>2.9180000000000001</v>
          </cell>
          <cell r="D58">
            <v>3.1669999999999998</v>
          </cell>
          <cell r="E58">
            <v>3.56</v>
          </cell>
          <cell r="F58">
            <v>4.0419999999999998</v>
          </cell>
        </row>
        <row r="59">
          <cell r="A59">
            <v>10.25</v>
          </cell>
          <cell r="B59">
            <v>2.5474999999999999</v>
          </cell>
          <cell r="C59">
            <v>2.9260000000000002</v>
          </cell>
          <cell r="D59">
            <v>3.1777499999999996</v>
          </cell>
          <cell r="E59">
            <v>3.5765000000000002</v>
          </cell>
          <cell r="F59">
            <v>4.0667499999999999</v>
          </cell>
        </row>
        <row r="60">
          <cell r="A60">
            <v>10.5</v>
          </cell>
          <cell r="B60">
            <v>2.552</v>
          </cell>
          <cell r="C60">
            <v>2.9340000000000002</v>
          </cell>
          <cell r="D60">
            <v>3.1884999999999999</v>
          </cell>
          <cell r="E60">
            <v>3.593</v>
          </cell>
          <cell r="F60">
            <v>4.0914999999999999</v>
          </cell>
        </row>
        <row r="61">
          <cell r="A61">
            <v>10.75</v>
          </cell>
          <cell r="B61">
            <v>2.5564999999999998</v>
          </cell>
          <cell r="C61">
            <v>2.9420000000000002</v>
          </cell>
          <cell r="D61">
            <v>3.1992500000000001</v>
          </cell>
          <cell r="E61">
            <v>3.6094999999999997</v>
          </cell>
          <cell r="F61">
            <v>4.11625</v>
          </cell>
        </row>
        <row r="62">
          <cell r="A62">
            <v>11</v>
          </cell>
          <cell r="B62">
            <v>2.5609999999999999</v>
          </cell>
          <cell r="C62">
            <v>2.95</v>
          </cell>
          <cell r="D62">
            <v>3.21</v>
          </cell>
          <cell r="E62">
            <v>3.6259999999999999</v>
          </cell>
          <cell r="F62">
            <v>4.141</v>
          </cell>
        </row>
        <row r="63">
          <cell r="A63">
            <v>11.25</v>
          </cell>
          <cell r="B63">
            <v>2.5640000000000001</v>
          </cell>
          <cell r="C63">
            <v>2.9555000000000002</v>
          </cell>
          <cell r="D63">
            <v>3.218</v>
          </cell>
          <cell r="E63">
            <v>3.6384999999999996</v>
          </cell>
          <cell r="F63">
            <v>4.1609999999999996</v>
          </cell>
        </row>
        <row r="64">
          <cell r="A64">
            <v>11.5</v>
          </cell>
          <cell r="B64">
            <v>2.5670000000000002</v>
          </cell>
          <cell r="C64">
            <v>2.9610000000000003</v>
          </cell>
          <cell r="D64">
            <v>3.226</v>
          </cell>
          <cell r="E64">
            <v>3.6509999999999998</v>
          </cell>
          <cell r="F64">
            <v>4.181</v>
          </cell>
        </row>
        <row r="65">
          <cell r="A65">
            <v>11.75</v>
          </cell>
          <cell r="B65">
            <v>2.57</v>
          </cell>
          <cell r="C65">
            <v>2.9664999999999999</v>
          </cell>
          <cell r="D65">
            <v>3.234</v>
          </cell>
          <cell r="E65">
            <v>3.6635</v>
          </cell>
          <cell r="F65">
            <v>4.2010000000000005</v>
          </cell>
        </row>
        <row r="66">
          <cell r="A66">
            <v>12</v>
          </cell>
          <cell r="B66">
            <v>2.573</v>
          </cell>
          <cell r="C66">
            <v>2.972</v>
          </cell>
          <cell r="D66">
            <v>3.242</v>
          </cell>
          <cell r="E66">
            <v>3.6760000000000002</v>
          </cell>
          <cell r="F66">
            <v>4.2210000000000001</v>
          </cell>
        </row>
        <row r="67">
          <cell r="A67">
            <v>12.25</v>
          </cell>
          <cell r="B67">
            <v>2.5750000000000002</v>
          </cell>
          <cell r="C67">
            <v>2.9762499999999998</v>
          </cell>
          <cell r="D67">
            <v>3.2480000000000002</v>
          </cell>
          <cell r="E67">
            <v>3.6857500000000001</v>
          </cell>
          <cell r="F67">
            <v>4.2370000000000001</v>
          </cell>
        </row>
        <row r="68">
          <cell r="A68">
            <v>12.5</v>
          </cell>
          <cell r="B68">
            <v>2.577</v>
          </cell>
          <cell r="C68">
            <v>2.9805000000000001</v>
          </cell>
          <cell r="D68">
            <v>3.254</v>
          </cell>
          <cell r="E68">
            <v>3.6955</v>
          </cell>
          <cell r="F68">
            <v>4.2530000000000001</v>
          </cell>
        </row>
        <row r="69">
          <cell r="A69">
            <v>12.75</v>
          </cell>
          <cell r="B69">
            <v>2.5789999999999997</v>
          </cell>
          <cell r="C69">
            <v>2.98475</v>
          </cell>
          <cell r="D69">
            <v>3.26</v>
          </cell>
          <cell r="E69">
            <v>3.7052499999999999</v>
          </cell>
          <cell r="F69">
            <v>4.2690000000000001</v>
          </cell>
        </row>
        <row r="70">
          <cell r="A70">
            <v>13</v>
          </cell>
          <cell r="B70">
            <v>2.581</v>
          </cell>
          <cell r="C70">
            <v>2.9889999999999999</v>
          </cell>
          <cell r="D70">
            <v>3.266</v>
          </cell>
          <cell r="E70">
            <v>3.7149999999999999</v>
          </cell>
          <cell r="F70">
            <v>4.2850000000000001</v>
          </cell>
        </row>
        <row r="71">
          <cell r="A71">
            <v>13.25</v>
          </cell>
          <cell r="B71">
            <v>2.5825</v>
          </cell>
          <cell r="C71">
            <v>2.9917499999999997</v>
          </cell>
          <cell r="D71">
            <v>3.2702499999999999</v>
          </cell>
          <cell r="E71">
            <v>3.7225000000000001</v>
          </cell>
          <cell r="F71">
            <v>4.2977500000000006</v>
          </cell>
        </row>
        <row r="72">
          <cell r="A72">
            <v>13.5</v>
          </cell>
          <cell r="B72">
            <v>2.5840000000000001</v>
          </cell>
          <cell r="C72">
            <v>2.9944999999999999</v>
          </cell>
          <cell r="D72">
            <v>3.2744999999999997</v>
          </cell>
          <cell r="E72">
            <v>3.73</v>
          </cell>
          <cell r="F72">
            <v>4.3105000000000002</v>
          </cell>
        </row>
        <row r="73">
          <cell r="A73">
            <v>13.75</v>
          </cell>
          <cell r="B73">
            <v>2.5855000000000001</v>
          </cell>
          <cell r="C73">
            <v>2.9972500000000002</v>
          </cell>
          <cell r="D73">
            <v>3.2787500000000001</v>
          </cell>
          <cell r="E73">
            <v>3.7374999999999998</v>
          </cell>
          <cell r="F73">
            <v>4.3232499999999998</v>
          </cell>
        </row>
        <row r="74">
          <cell r="A74">
            <v>14</v>
          </cell>
          <cell r="B74">
            <v>2.5870000000000002</v>
          </cell>
          <cell r="C74">
            <v>3</v>
          </cell>
          <cell r="D74">
            <v>3.2829999999999999</v>
          </cell>
          <cell r="E74">
            <v>3.7450000000000001</v>
          </cell>
          <cell r="F74">
            <v>4.3360000000000003</v>
          </cell>
        </row>
        <row r="75">
          <cell r="A75">
            <v>14.25</v>
          </cell>
          <cell r="B75">
            <v>2.5880000000000001</v>
          </cell>
          <cell r="C75">
            <v>3.0022500000000001</v>
          </cell>
          <cell r="D75">
            <v>3.2862499999999999</v>
          </cell>
          <cell r="E75">
            <v>3.75075</v>
          </cell>
          <cell r="F75">
            <v>4.3465000000000007</v>
          </cell>
        </row>
        <row r="76">
          <cell r="A76">
            <v>14.5</v>
          </cell>
          <cell r="B76">
            <v>2.5890000000000004</v>
          </cell>
          <cell r="C76">
            <v>3.0045000000000002</v>
          </cell>
          <cell r="D76">
            <v>3.2894999999999999</v>
          </cell>
          <cell r="E76">
            <v>3.7565</v>
          </cell>
          <cell r="F76">
            <v>4.3570000000000002</v>
          </cell>
        </row>
        <row r="77">
          <cell r="A77">
            <v>14.75</v>
          </cell>
          <cell r="B77">
            <v>2.59</v>
          </cell>
          <cell r="C77">
            <v>3.0067500000000003</v>
          </cell>
          <cell r="D77">
            <v>3.2927499999999998</v>
          </cell>
          <cell r="E77">
            <v>3.7622499999999999</v>
          </cell>
          <cell r="F77">
            <v>4.3674999999999997</v>
          </cell>
        </row>
        <row r="78">
          <cell r="A78">
            <v>15</v>
          </cell>
          <cell r="B78">
            <v>2.5910000000000002</v>
          </cell>
          <cell r="C78">
            <v>3.0089999999999999</v>
          </cell>
          <cell r="D78">
            <v>3.2959999999999998</v>
          </cell>
          <cell r="E78">
            <v>3.7679999999999998</v>
          </cell>
          <cell r="F78">
            <v>4.3780000000000001</v>
          </cell>
        </row>
        <row r="79">
          <cell r="A79" t="str">
            <v>Very Great</v>
          </cell>
          <cell r="B79">
            <v>2.5990000000000002</v>
          </cell>
          <cell r="C79">
            <v>3.03</v>
          </cell>
          <cell r="D79">
            <v>3.3330000000000002</v>
          </cell>
          <cell r="E79">
            <v>3.8460000000000001</v>
          </cell>
          <cell r="F79">
            <v>4.548</v>
          </cell>
        </row>
      </sheetData>
      <sheetData sheetId="24">
        <row r="7">
          <cell r="A7" t="str">
            <v>Bc/2H \ L/2H</v>
          </cell>
          <cell r="B7">
            <v>0.1</v>
          </cell>
          <cell r="C7">
            <v>0.2</v>
          </cell>
          <cell r="D7">
            <v>0.3</v>
          </cell>
          <cell r="E7">
            <v>0.4</v>
          </cell>
          <cell r="F7">
            <v>0.5</v>
          </cell>
          <cell r="G7">
            <v>0.6</v>
          </cell>
          <cell r="H7">
            <v>0.7</v>
          </cell>
          <cell r="I7">
            <v>0.8</v>
          </cell>
          <cell r="J7">
            <v>0.9</v>
          </cell>
          <cell r="K7">
            <v>1</v>
          </cell>
          <cell r="L7">
            <v>1.2</v>
          </cell>
          <cell r="M7">
            <v>1.5</v>
          </cell>
          <cell r="N7">
            <v>2</v>
          </cell>
          <cell r="O7">
            <v>5</v>
          </cell>
        </row>
        <row r="8">
          <cell r="A8">
            <v>2.5000000000000001E-2</v>
          </cell>
          <cell r="B8">
            <v>4.7499999999999999E-3</v>
          </cell>
          <cell r="C8">
            <v>9.2499999999999995E-3</v>
          </cell>
          <cell r="D8">
            <v>1.325E-2</v>
          </cell>
          <cell r="E8">
            <v>1.6750000000000001E-2</v>
          </cell>
          <cell r="F8">
            <v>1.9750000000000004E-2</v>
          </cell>
          <cell r="G8">
            <v>2.2249999999999999E-2</v>
          </cell>
          <cell r="H8">
            <v>2.4250000000000001E-2</v>
          </cell>
          <cell r="I8">
            <v>2.5750000000000002E-2</v>
          </cell>
          <cell r="J8">
            <v>2.7000000000000003E-2</v>
          </cell>
          <cell r="K8">
            <v>2.8000000000000001E-2</v>
          </cell>
          <cell r="L8">
            <v>2.9250000000000002E-2</v>
          </cell>
          <cell r="M8">
            <v>3.0249999999999999E-2</v>
          </cell>
          <cell r="N8">
            <v>3.1E-2</v>
          </cell>
          <cell r="O8">
            <v>3.2000000000000001E-2</v>
          </cell>
        </row>
        <row r="9">
          <cell r="A9">
            <v>0.05</v>
          </cell>
          <cell r="B9">
            <v>9.4999999999999998E-3</v>
          </cell>
          <cell r="C9">
            <v>1.8499999999999999E-2</v>
          </cell>
          <cell r="D9">
            <v>2.6499999999999999E-2</v>
          </cell>
          <cell r="E9">
            <v>3.3500000000000002E-2</v>
          </cell>
          <cell r="F9">
            <v>3.9500000000000007E-2</v>
          </cell>
          <cell r="G9">
            <v>4.4499999999999998E-2</v>
          </cell>
          <cell r="H9">
            <v>4.8500000000000001E-2</v>
          </cell>
          <cell r="I9">
            <v>5.1500000000000004E-2</v>
          </cell>
          <cell r="J9">
            <v>5.4000000000000006E-2</v>
          </cell>
          <cell r="K9">
            <v>5.6000000000000001E-2</v>
          </cell>
          <cell r="L9">
            <v>5.8500000000000003E-2</v>
          </cell>
          <cell r="M9">
            <v>6.0499999999999998E-2</v>
          </cell>
          <cell r="N9">
            <v>6.2E-2</v>
          </cell>
          <cell r="O9">
            <v>6.4000000000000001E-2</v>
          </cell>
        </row>
        <row r="10">
          <cell r="A10">
            <v>7.4999999999999997E-2</v>
          </cell>
          <cell r="B10">
            <v>1.4250000000000001E-2</v>
          </cell>
          <cell r="C10">
            <v>2.7749999999999997E-2</v>
          </cell>
          <cell r="D10">
            <v>3.9750000000000001E-2</v>
          </cell>
          <cell r="E10">
            <v>5.0250000000000003E-2</v>
          </cell>
          <cell r="F10">
            <v>5.9250000000000004E-2</v>
          </cell>
          <cell r="G10">
            <v>6.6750000000000004E-2</v>
          </cell>
          <cell r="H10">
            <v>7.2750000000000009E-2</v>
          </cell>
          <cell r="I10">
            <v>7.7249999999999999E-2</v>
          </cell>
          <cell r="J10">
            <v>8.1000000000000003E-2</v>
          </cell>
          <cell r="K10">
            <v>8.4000000000000005E-2</v>
          </cell>
          <cell r="L10">
            <v>8.7750000000000009E-2</v>
          </cell>
          <cell r="M10">
            <v>9.0749999999999997E-2</v>
          </cell>
          <cell r="N10">
            <v>9.2999999999999999E-2</v>
          </cell>
          <cell r="O10">
            <v>9.6000000000000002E-2</v>
          </cell>
        </row>
        <row r="11">
          <cell r="A11">
            <v>0.1</v>
          </cell>
          <cell r="B11">
            <v>1.9E-2</v>
          </cell>
          <cell r="C11">
            <v>3.6999999999999998E-2</v>
          </cell>
          <cell r="D11">
            <v>5.2999999999999999E-2</v>
          </cell>
          <cell r="E11">
            <v>6.7000000000000004E-2</v>
          </cell>
          <cell r="F11">
            <v>7.9000000000000001E-2</v>
          </cell>
          <cell r="G11">
            <v>8.8999999999999996E-2</v>
          </cell>
          <cell r="H11">
            <v>9.7000000000000003E-2</v>
          </cell>
          <cell r="I11">
            <v>0.10299999999999999</v>
          </cell>
          <cell r="J11">
            <v>0.108</v>
          </cell>
          <cell r="K11">
            <v>0.112</v>
          </cell>
          <cell r="L11">
            <v>0.11700000000000001</v>
          </cell>
          <cell r="M11">
            <v>0.121</v>
          </cell>
          <cell r="N11">
            <v>0.124</v>
          </cell>
          <cell r="O11">
            <v>0.128</v>
          </cell>
        </row>
        <row r="12">
          <cell r="A12">
            <v>0.125</v>
          </cell>
          <cell r="B12">
            <v>2.35E-2</v>
          </cell>
          <cell r="C12">
            <v>4.5749999999999999E-2</v>
          </cell>
          <cell r="D12">
            <v>6.5499999999999989E-2</v>
          </cell>
          <cell r="E12">
            <v>8.3000000000000004E-2</v>
          </cell>
          <cell r="F12">
            <v>9.8000000000000004E-2</v>
          </cell>
          <cell r="G12">
            <v>0.11025</v>
          </cell>
          <cell r="H12">
            <v>0.12</v>
          </cell>
          <cell r="I12">
            <v>0.12775</v>
          </cell>
          <cell r="J12">
            <v>0.13375000000000001</v>
          </cell>
          <cell r="K12">
            <v>0.13875000000000001</v>
          </cell>
          <cell r="L12">
            <v>0.14499999999999999</v>
          </cell>
          <cell r="M12">
            <v>0.15024999999999999</v>
          </cell>
          <cell r="N12">
            <v>0.154</v>
          </cell>
          <cell r="O12">
            <v>0.158</v>
          </cell>
        </row>
        <row r="13">
          <cell r="A13">
            <v>0.15</v>
          </cell>
          <cell r="B13">
            <v>2.7999999999999997E-2</v>
          </cell>
          <cell r="C13">
            <v>5.4499999999999993E-2</v>
          </cell>
          <cell r="D13">
            <v>7.7999999999999986E-2</v>
          </cell>
          <cell r="E13">
            <v>9.9000000000000005E-2</v>
          </cell>
          <cell r="F13">
            <v>0.11699999999999999</v>
          </cell>
          <cell r="G13">
            <v>0.13150000000000001</v>
          </cell>
          <cell r="H13">
            <v>0.14300000000000002</v>
          </cell>
          <cell r="I13">
            <v>0.1525</v>
          </cell>
          <cell r="J13">
            <v>0.1595</v>
          </cell>
          <cell r="K13">
            <v>0.16550000000000001</v>
          </cell>
          <cell r="L13">
            <v>0.17300000000000001</v>
          </cell>
          <cell r="M13">
            <v>0.17949999999999999</v>
          </cell>
          <cell r="N13">
            <v>0.184</v>
          </cell>
          <cell r="O13">
            <v>0.188</v>
          </cell>
        </row>
        <row r="14">
          <cell r="A14">
            <v>0.17499999999999999</v>
          </cell>
          <cell r="B14">
            <v>3.2500000000000001E-2</v>
          </cell>
          <cell r="C14">
            <v>6.3250000000000001E-2</v>
          </cell>
          <cell r="D14">
            <v>9.0499999999999997E-2</v>
          </cell>
          <cell r="E14">
            <v>0.115</v>
          </cell>
          <cell r="F14">
            <v>0.13600000000000001</v>
          </cell>
          <cell r="G14">
            <v>0.15275</v>
          </cell>
          <cell r="H14">
            <v>0.16600000000000001</v>
          </cell>
          <cell r="I14">
            <v>0.17725000000000002</v>
          </cell>
          <cell r="J14">
            <v>0.18525</v>
          </cell>
          <cell r="K14">
            <v>0.19225</v>
          </cell>
          <cell r="L14">
            <v>0.20100000000000001</v>
          </cell>
          <cell r="M14">
            <v>0.20874999999999999</v>
          </cell>
          <cell r="N14">
            <v>0.214</v>
          </cell>
          <cell r="O14">
            <v>0.218</v>
          </cell>
        </row>
        <row r="15">
          <cell r="A15">
            <v>0.2</v>
          </cell>
          <cell r="B15">
            <v>3.6999999999999998E-2</v>
          </cell>
          <cell r="C15">
            <v>7.1999999999999995E-2</v>
          </cell>
          <cell r="D15">
            <v>0.10299999999999999</v>
          </cell>
          <cell r="E15">
            <v>0.13100000000000001</v>
          </cell>
          <cell r="F15">
            <v>0.155</v>
          </cell>
          <cell r="G15">
            <v>0.17399999999999999</v>
          </cell>
          <cell r="H15">
            <v>0.189</v>
          </cell>
          <cell r="I15">
            <v>0.20200000000000001</v>
          </cell>
          <cell r="J15">
            <v>0.21099999999999999</v>
          </cell>
          <cell r="K15">
            <v>0.219</v>
          </cell>
          <cell r="L15">
            <v>0.22900000000000001</v>
          </cell>
          <cell r="M15">
            <v>0.23799999999999999</v>
          </cell>
          <cell r="N15">
            <v>0.24399999999999999</v>
          </cell>
          <cell r="O15">
            <v>0.248</v>
          </cell>
        </row>
        <row r="16">
          <cell r="A16">
            <v>0.22500000000000001</v>
          </cell>
          <cell r="B16">
            <v>4.0999999999999995E-2</v>
          </cell>
          <cell r="C16">
            <v>7.9749999999999988E-2</v>
          </cell>
          <cell r="D16">
            <v>0.11449999999999999</v>
          </cell>
          <cell r="E16">
            <v>0.14574999999999999</v>
          </cell>
          <cell r="F16">
            <v>0.17225000000000001</v>
          </cell>
          <cell r="G16">
            <v>0.19350000000000001</v>
          </cell>
          <cell r="H16">
            <v>0.21024999999999999</v>
          </cell>
          <cell r="I16">
            <v>0.22450000000000001</v>
          </cell>
          <cell r="J16">
            <v>0.23475000000000001</v>
          </cell>
          <cell r="K16">
            <v>0.24374999999999999</v>
          </cell>
          <cell r="L16">
            <v>0.255</v>
          </cell>
          <cell r="M16">
            <v>0.26474999999999999</v>
          </cell>
          <cell r="N16">
            <v>0.27174999999999999</v>
          </cell>
          <cell r="O16">
            <v>0.27600000000000002</v>
          </cell>
        </row>
        <row r="17">
          <cell r="A17">
            <v>0.25</v>
          </cell>
          <cell r="B17">
            <v>4.4999999999999998E-2</v>
          </cell>
          <cell r="C17">
            <v>8.7499999999999994E-2</v>
          </cell>
          <cell r="D17">
            <v>0.126</v>
          </cell>
          <cell r="E17">
            <v>0.1605</v>
          </cell>
          <cell r="F17">
            <v>0.1895</v>
          </cell>
          <cell r="G17">
            <v>0.21299999999999999</v>
          </cell>
          <cell r="H17">
            <v>0.23150000000000001</v>
          </cell>
          <cell r="I17">
            <v>0.247</v>
          </cell>
          <cell r="J17">
            <v>0.25850000000000001</v>
          </cell>
          <cell r="K17">
            <v>0.26850000000000002</v>
          </cell>
          <cell r="L17">
            <v>0.28100000000000003</v>
          </cell>
          <cell r="M17">
            <v>0.29149999999999998</v>
          </cell>
          <cell r="N17">
            <v>0.29949999999999999</v>
          </cell>
          <cell r="O17">
            <v>0.30399999999999999</v>
          </cell>
        </row>
        <row r="18">
          <cell r="A18">
            <v>0.27500000000000002</v>
          </cell>
          <cell r="B18">
            <v>4.9000000000000002E-2</v>
          </cell>
          <cell r="C18">
            <v>9.5250000000000001E-2</v>
          </cell>
          <cell r="D18">
            <v>0.13750000000000001</v>
          </cell>
          <cell r="E18">
            <v>0.17525000000000002</v>
          </cell>
          <cell r="F18">
            <v>0.20674999999999999</v>
          </cell>
          <cell r="G18">
            <v>0.23250000000000001</v>
          </cell>
          <cell r="H18">
            <v>0.25275000000000003</v>
          </cell>
          <cell r="I18">
            <v>0.26949999999999996</v>
          </cell>
          <cell r="J18">
            <v>0.28225</v>
          </cell>
          <cell r="K18">
            <v>0.29325000000000001</v>
          </cell>
          <cell r="L18">
            <v>0.30700000000000005</v>
          </cell>
          <cell r="M18">
            <v>0.31824999999999998</v>
          </cell>
          <cell r="N18">
            <v>0.32724999999999999</v>
          </cell>
          <cell r="O18">
            <v>0.33199999999999996</v>
          </cell>
        </row>
        <row r="19">
          <cell r="A19">
            <v>0.3</v>
          </cell>
          <cell r="B19">
            <v>5.2999999999999999E-2</v>
          </cell>
          <cell r="C19">
            <v>0.10299999999999999</v>
          </cell>
          <cell r="D19">
            <v>0.14899999999999999</v>
          </cell>
          <cell r="E19">
            <v>0.19</v>
          </cell>
          <cell r="F19">
            <v>0.224</v>
          </cell>
          <cell r="G19">
            <v>0.252</v>
          </cell>
          <cell r="H19">
            <v>0.27400000000000002</v>
          </cell>
          <cell r="I19">
            <v>0.29199999999999998</v>
          </cell>
          <cell r="J19">
            <v>0.30599999999999999</v>
          </cell>
          <cell r="K19">
            <v>0.318</v>
          </cell>
          <cell r="L19">
            <v>0.33300000000000002</v>
          </cell>
          <cell r="M19">
            <v>0.34499999999999997</v>
          </cell>
          <cell r="N19">
            <v>0.35499999999999998</v>
          </cell>
          <cell r="O19">
            <v>0.36</v>
          </cell>
        </row>
        <row r="20">
          <cell r="A20">
            <v>0.32500000000000001</v>
          </cell>
          <cell r="B20">
            <v>5.6499999999999995E-2</v>
          </cell>
          <cell r="C20">
            <v>0.11</v>
          </cell>
          <cell r="D20">
            <v>0.15925</v>
          </cell>
          <cell r="E20">
            <v>0.20274999999999999</v>
          </cell>
          <cell r="F20">
            <v>0.23899999999999999</v>
          </cell>
          <cell r="G20">
            <v>0.26900000000000002</v>
          </cell>
          <cell r="H20">
            <v>0.29275000000000001</v>
          </cell>
          <cell r="I20">
            <v>0.31225000000000003</v>
          </cell>
          <cell r="J20">
            <v>0.32725000000000004</v>
          </cell>
          <cell r="K20">
            <v>0.33975</v>
          </cell>
          <cell r="L20">
            <v>0.35599999999999998</v>
          </cell>
          <cell r="M20">
            <v>0.36875000000000002</v>
          </cell>
          <cell r="N20">
            <v>0.37974999999999998</v>
          </cell>
          <cell r="O20">
            <v>0.38500000000000001</v>
          </cell>
        </row>
        <row r="21">
          <cell r="A21">
            <v>0.35</v>
          </cell>
          <cell r="B21">
            <v>0.06</v>
          </cell>
          <cell r="C21">
            <v>0.11699999999999999</v>
          </cell>
          <cell r="D21">
            <v>0.16949999999999998</v>
          </cell>
          <cell r="E21">
            <v>0.2155</v>
          </cell>
          <cell r="F21">
            <v>0.254</v>
          </cell>
          <cell r="G21">
            <v>0.28600000000000003</v>
          </cell>
          <cell r="H21">
            <v>0.3115</v>
          </cell>
          <cell r="I21">
            <v>0.33250000000000002</v>
          </cell>
          <cell r="J21">
            <v>0.34850000000000003</v>
          </cell>
          <cell r="K21">
            <v>0.36150000000000004</v>
          </cell>
          <cell r="L21">
            <v>0.379</v>
          </cell>
          <cell r="M21">
            <v>0.39250000000000002</v>
          </cell>
          <cell r="N21">
            <v>0.40449999999999997</v>
          </cell>
          <cell r="O21">
            <v>0.41</v>
          </cell>
        </row>
        <row r="22">
          <cell r="A22">
            <v>0.375</v>
          </cell>
          <cell r="B22">
            <v>6.3500000000000001E-2</v>
          </cell>
          <cell r="C22">
            <v>0.124</v>
          </cell>
          <cell r="D22">
            <v>0.17974999999999999</v>
          </cell>
          <cell r="E22">
            <v>0.22825000000000001</v>
          </cell>
          <cell r="F22">
            <v>0.26900000000000002</v>
          </cell>
          <cell r="G22">
            <v>0.30300000000000005</v>
          </cell>
          <cell r="H22">
            <v>0.33024999999999999</v>
          </cell>
          <cell r="I22">
            <v>0.35275000000000001</v>
          </cell>
          <cell r="J22">
            <v>0.36975000000000002</v>
          </cell>
          <cell r="K22">
            <v>0.38325000000000004</v>
          </cell>
          <cell r="L22">
            <v>0.40200000000000002</v>
          </cell>
          <cell r="M22">
            <v>0.41625000000000001</v>
          </cell>
          <cell r="N22">
            <v>0.42925000000000002</v>
          </cell>
          <cell r="O22">
            <v>0.435</v>
          </cell>
        </row>
        <row r="23">
          <cell r="A23">
            <v>0.4</v>
          </cell>
          <cell r="B23">
            <v>6.7000000000000004E-2</v>
          </cell>
          <cell r="C23">
            <v>0.13100000000000001</v>
          </cell>
          <cell r="D23">
            <v>0.19</v>
          </cell>
          <cell r="E23">
            <v>0.24099999999999999</v>
          </cell>
          <cell r="F23">
            <v>0.28399999999999997</v>
          </cell>
          <cell r="G23">
            <v>0.32</v>
          </cell>
          <cell r="H23">
            <v>0.34899999999999998</v>
          </cell>
          <cell r="I23">
            <v>0.373</v>
          </cell>
          <cell r="J23">
            <v>0.39100000000000001</v>
          </cell>
          <cell r="K23">
            <v>0.40500000000000003</v>
          </cell>
          <cell r="L23">
            <v>0.42499999999999999</v>
          </cell>
          <cell r="M23">
            <v>0.44</v>
          </cell>
          <cell r="N23">
            <v>0.45400000000000001</v>
          </cell>
          <cell r="O23">
            <v>0.46</v>
          </cell>
        </row>
        <row r="24">
          <cell r="A24">
            <v>0.42499999999999999</v>
          </cell>
          <cell r="B24">
            <v>7.0000000000000007E-2</v>
          </cell>
          <cell r="C24">
            <v>0.13700000000000001</v>
          </cell>
          <cell r="D24">
            <v>0.19850000000000001</v>
          </cell>
          <cell r="E24">
            <v>0.25175000000000003</v>
          </cell>
          <cell r="F24">
            <v>0.29699999999999999</v>
          </cell>
          <cell r="G24">
            <v>0.33474999999999999</v>
          </cell>
          <cell r="H24">
            <v>0.36524999999999996</v>
          </cell>
          <cell r="I24">
            <v>0.39</v>
          </cell>
          <cell r="J24">
            <v>0.40900000000000003</v>
          </cell>
          <cell r="K24">
            <v>0.42400000000000004</v>
          </cell>
          <cell r="L24">
            <v>0.44500000000000001</v>
          </cell>
          <cell r="M24">
            <v>0.46124999999999999</v>
          </cell>
          <cell r="N24">
            <v>0.47550000000000003</v>
          </cell>
          <cell r="O24">
            <v>0.48199999999999998</v>
          </cell>
        </row>
        <row r="25">
          <cell r="A25">
            <v>0.45</v>
          </cell>
          <cell r="B25">
            <v>7.3000000000000009E-2</v>
          </cell>
          <cell r="C25">
            <v>0.14300000000000002</v>
          </cell>
          <cell r="D25">
            <v>0.20700000000000002</v>
          </cell>
          <cell r="E25">
            <v>0.26250000000000001</v>
          </cell>
          <cell r="F25">
            <v>0.31</v>
          </cell>
          <cell r="G25">
            <v>0.34950000000000003</v>
          </cell>
          <cell r="H25">
            <v>0.38149999999999995</v>
          </cell>
          <cell r="I25">
            <v>0.40700000000000003</v>
          </cell>
          <cell r="J25">
            <v>0.42700000000000005</v>
          </cell>
          <cell r="K25">
            <v>0.443</v>
          </cell>
          <cell r="L25">
            <v>0.46500000000000002</v>
          </cell>
          <cell r="M25">
            <v>0.48249999999999998</v>
          </cell>
          <cell r="N25">
            <v>0.497</v>
          </cell>
          <cell r="O25">
            <v>0.504</v>
          </cell>
        </row>
        <row r="26">
          <cell r="A26">
            <v>0.47499999999999998</v>
          </cell>
          <cell r="B26">
            <v>7.6000000000000012E-2</v>
          </cell>
          <cell r="C26">
            <v>0.14900000000000002</v>
          </cell>
          <cell r="D26">
            <v>0.21550000000000002</v>
          </cell>
          <cell r="E26">
            <v>0.27324999999999999</v>
          </cell>
          <cell r="F26">
            <v>0.32300000000000001</v>
          </cell>
          <cell r="G26">
            <v>0.36425000000000002</v>
          </cell>
          <cell r="H26">
            <v>0.39774999999999994</v>
          </cell>
          <cell r="I26">
            <v>0.42400000000000004</v>
          </cell>
          <cell r="J26">
            <v>0.44500000000000001</v>
          </cell>
          <cell r="K26">
            <v>0.46199999999999997</v>
          </cell>
          <cell r="L26">
            <v>0.48499999999999999</v>
          </cell>
          <cell r="M26">
            <v>0.50375000000000003</v>
          </cell>
          <cell r="N26">
            <v>0.51849999999999996</v>
          </cell>
          <cell r="O26">
            <v>0.52600000000000002</v>
          </cell>
        </row>
        <row r="27">
          <cell r="A27">
            <v>0.5</v>
          </cell>
          <cell r="B27">
            <v>7.9000000000000001E-2</v>
          </cell>
          <cell r="C27">
            <v>0.155</v>
          </cell>
          <cell r="D27">
            <v>0.224</v>
          </cell>
          <cell r="E27">
            <v>0.28399999999999997</v>
          </cell>
          <cell r="F27">
            <v>0.33600000000000002</v>
          </cell>
          <cell r="G27">
            <v>0.379</v>
          </cell>
          <cell r="H27">
            <v>0.41399999999999998</v>
          </cell>
          <cell r="I27">
            <v>0.441</v>
          </cell>
          <cell r="J27">
            <v>0.46300000000000002</v>
          </cell>
          <cell r="K27">
            <v>0.48099999999999998</v>
          </cell>
          <cell r="L27">
            <v>0.505</v>
          </cell>
          <cell r="M27">
            <v>0.52500000000000002</v>
          </cell>
          <cell r="N27">
            <v>0.54</v>
          </cell>
          <cell r="O27">
            <v>0.54800000000000004</v>
          </cell>
        </row>
        <row r="28">
          <cell r="A28">
            <v>0.52500000000000002</v>
          </cell>
          <cell r="B28">
            <v>8.1499999999999989E-2</v>
          </cell>
          <cell r="C28">
            <v>0.15975</v>
          </cell>
          <cell r="D28">
            <v>0.23099999999999998</v>
          </cell>
          <cell r="E28">
            <v>0.29299999999999998</v>
          </cell>
          <cell r="F28">
            <v>0.34675</v>
          </cell>
          <cell r="G28">
            <v>0.39124999999999999</v>
          </cell>
          <cell r="H28">
            <v>0.42725000000000002</v>
          </cell>
          <cell r="I28">
            <v>0.45550000000000002</v>
          </cell>
          <cell r="J28">
            <v>0.47825000000000006</v>
          </cell>
          <cell r="K28">
            <v>0.49674999999999997</v>
          </cell>
          <cell r="L28">
            <v>0.52174999999999994</v>
          </cell>
          <cell r="M28">
            <v>0.54275000000000007</v>
          </cell>
          <cell r="N28">
            <v>0.55825000000000002</v>
          </cell>
          <cell r="O28">
            <v>0.56700000000000006</v>
          </cell>
        </row>
        <row r="29">
          <cell r="A29">
            <v>0.55000000000000004</v>
          </cell>
          <cell r="B29">
            <v>8.3999999999999991E-2</v>
          </cell>
          <cell r="C29">
            <v>0.16449999999999998</v>
          </cell>
          <cell r="D29">
            <v>0.23799999999999999</v>
          </cell>
          <cell r="E29">
            <v>0.30199999999999999</v>
          </cell>
          <cell r="F29">
            <v>0.35749999999999998</v>
          </cell>
          <cell r="G29">
            <v>0.40349999999999997</v>
          </cell>
          <cell r="H29">
            <v>0.4405</v>
          </cell>
          <cell r="I29">
            <v>0.47</v>
          </cell>
          <cell r="J29">
            <v>0.49350000000000005</v>
          </cell>
          <cell r="K29">
            <v>0.51249999999999996</v>
          </cell>
          <cell r="L29">
            <v>0.53849999999999998</v>
          </cell>
          <cell r="M29">
            <v>0.5605</v>
          </cell>
          <cell r="N29">
            <v>0.57650000000000001</v>
          </cell>
          <cell r="O29">
            <v>0.58600000000000008</v>
          </cell>
        </row>
        <row r="30">
          <cell r="A30">
            <v>0.57499999999999996</v>
          </cell>
          <cell r="B30">
            <v>8.6499999999999994E-2</v>
          </cell>
          <cell r="C30">
            <v>0.16924999999999998</v>
          </cell>
          <cell r="D30">
            <v>0.245</v>
          </cell>
          <cell r="E30">
            <v>0.311</v>
          </cell>
          <cell r="F30">
            <v>0.36824999999999997</v>
          </cell>
          <cell r="G30">
            <v>0.41574999999999995</v>
          </cell>
          <cell r="H30">
            <v>0.45374999999999999</v>
          </cell>
          <cell r="I30">
            <v>0.48449999999999999</v>
          </cell>
          <cell r="J30">
            <v>0.50875000000000004</v>
          </cell>
          <cell r="K30">
            <v>0.52825</v>
          </cell>
          <cell r="L30">
            <v>0.55525000000000002</v>
          </cell>
          <cell r="M30">
            <v>0.57824999999999993</v>
          </cell>
          <cell r="N30">
            <v>0.59475</v>
          </cell>
          <cell r="O30">
            <v>0.60499999999999998</v>
          </cell>
        </row>
        <row r="31">
          <cell r="A31">
            <v>0.6</v>
          </cell>
          <cell r="B31">
            <v>8.8999999999999996E-2</v>
          </cell>
          <cell r="C31">
            <v>0.17399999999999999</v>
          </cell>
          <cell r="D31">
            <v>0.252</v>
          </cell>
          <cell r="E31">
            <v>0.32</v>
          </cell>
          <cell r="F31">
            <v>0.379</v>
          </cell>
          <cell r="G31">
            <v>0.42799999999999999</v>
          </cell>
          <cell r="H31">
            <v>0.46700000000000003</v>
          </cell>
          <cell r="I31">
            <v>0.499</v>
          </cell>
          <cell r="J31">
            <v>0.52400000000000002</v>
          </cell>
          <cell r="K31">
            <v>0.54400000000000004</v>
          </cell>
          <cell r="L31">
            <v>0.57199999999999995</v>
          </cell>
          <cell r="M31">
            <v>0.59599999999999997</v>
          </cell>
          <cell r="N31">
            <v>0.61299999999999999</v>
          </cell>
          <cell r="O31">
            <v>0.624</v>
          </cell>
        </row>
        <row r="32">
          <cell r="A32">
            <v>0.625</v>
          </cell>
          <cell r="B32">
            <v>9.0999999999999998E-2</v>
          </cell>
          <cell r="C32">
            <v>0.17774999999999999</v>
          </cell>
          <cell r="D32">
            <v>0.25750000000000001</v>
          </cell>
          <cell r="E32">
            <v>0.32725000000000004</v>
          </cell>
          <cell r="F32">
            <v>0.38774999999999998</v>
          </cell>
          <cell r="G32">
            <v>0.43774999999999997</v>
          </cell>
          <cell r="H32">
            <v>0.47799999999999998</v>
          </cell>
          <cell r="I32">
            <v>0.51075000000000004</v>
          </cell>
          <cell r="J32">
            <v>0.53900000000000003</v>
          </cell>
          <cell r="K32">
            <v>0.55725000000000002</v>
          </cell>
          <cell r="L32">
            <v>0.58599999999999997</v>
          </cell>
          <cell r="M32">
            <v>0.60949999999999993</v>
          </cell>
          <cell r="N32">
            <v>0.62824999999999998</v>
          </cell>
          <cell r="O32">
            <v>0.64</v>
          </cell>
        </row>
        <row r="33">
          <cell r="A33">
            <v>0.65</v>
          </cell>
          <cell r="B33">
            <v>9.2999999999999999E-2</v>
          </cell>
          <cell r="C33">
            <v>0.18149999999999999</v>
          </cell>
          <cell r="D33">
            <v>0.26300000000000001</v>
          </cell>
          <cell r="E33">
            <v>0.33450000000000002</v>
          </cell>
          <cell r="F33">
            <v>0.39649999999999996</v>
          </cell>
          <cell r="G33">
            <v>0.44750000000000001</v>
          </cell>
          <cell r="H33">
            <v>0.48899999999999999</v>
          </cell>
          <cell r="I33">
            <v>0.52249999999999996</v>
          </cell>
          <cell r="J33">
            <v>0.55400000000000005</v>
          </cell>
          <cell r="K33">
            <v>0.57050000000000001</v>
          </cell>
          <cell r="L33">
            <v>0.6</v>
          </cell>
          <cell r="M33">
            <v>0.623</v>
          </cell>
          <cell r="N33">
            <v>0.64349999999999996</v>
          </cell>
          <cell r="O33">
            <v>0.65599999999999992</v>
          </cell>
        </row>
        <row r="34">
          <cell r="A34">
            <v>0.67500000000000004</v>
          </cell>
          <cell r="B34">
            <v>9.5000000000000001E-2</v>
          </cell>
          <cell r="C34">
            <v>0.18525</v>
          </cell>
          <cell r="D34">
            <v>0.26850000000000002</v>
          </cell>
          <cell r="E34">
            <v>0.34175</v>
          </cell>
          <cell r="F34">
            <v>0.40525</v>
          </cell>
          <cell r="G34">
            <v>0.45725000000000005</v>
          </cell>
          <cell r="H34">
            <v>0.5</v>
          </cell>
          <cell r="I34">
            <v>0.53425</v>
          </cell>
          <cell r="J34">
            <v>0.56899999999999995</v>
          </cell>
          <cell r="K34">
            <v>0.58374999999999999</v>
          </cell>
          <cell r="L34">
            <v>0.61399999999999999</v>
          </cell>
          <cell r="M34">
            <v>0.63650000000000007</v>
          </cell>
          <cell r="N34">
            <v>0.65874999999999995</v>
          </cell>
          <cell r="O34">
            <v>0.67199999999999993</v>
          </cell>
        </row>
        <row r="35">
          <cell r="A35">
            <v>0.7</v>
          </cell>
          <cell r="B35">
            <v>9.7000000000000003E-2</v>
          </cell>
          <cell r="C35">
            <v>0.189</v>
          </cell>
          <cell r="D35">
            <v>0.27400000000000002</v>
          </cell>
          <cell r="E35">
            <v>0.34899999999999998</v>
          </cell>
          <cell r="F35">
            <v>0.41399999999999998</v>
          </cell>
          <cell r="G35">
            <v>0.46700000000000003</v>
          </cell>
          <cell r="H35">
            <v>0.51100000000000001</v>
          </cell>
          <cell r="I35">
            <v>0.54600000000000004</v>
          </cell>
          <cell r="J35">
            <v>0.58399999999999996</v>
          </cell>
          <cell r="K35">
            <v>0.59699999999999998</v>
          </cell>
          <cell r="L35">
            <v>0.628</v>
          </cell>
          <cell r="M35">
            <v>0.65</v>
          </cell>
          <cell r="N35">
            <v>0.67400000000000004</v>
          </cell>
          <cell r="O35">
            <v>0.68799999999999994</v>
          </cell>
        </row>
        <row r="36">
          <cell r="A36">
            <v>0.72499999999999998</v>
          </cell>
          <cell r="B36">
            <v>9.8500000000000004E-2</v>
          </cell>
          <cell r="C36">
            <v>0.19225</v>
          </cell>
          <cell r="D36">
            <v>0.27850000000000003</v>
          </cell>
          <cell r="E36">
            <v>0.35499999999999998</v>
          </cell>
          <cell r="F36">
            <v>0.42074999999999996</v>
          </cell>
          <cell r="G36">
            <v>0.47499999999999998</v>
          </cell>
          <cell r="H36">
            <v>0.51974999999999993</v>
          </cell>
          <cell r="I36">
            <v>0.55549999999999999</v>
          </cell>
          <cell r="J36">
            <v>0.59175</v>
          </cell>
          <cell r="K36">
            <v>0.60750000000000004</v>
          </cell>
          <cell r="L36">
            <v>0.63949999999999996</v>
          </cell>
          <cell r="M36">
            <v>0.66325000000000001</v>
          </cell>
          <cell r="N36">
            <v>0.68674999999999997</v>
          </cell>
          <cell r="O36">
            <v>0.70099999999999996</v>
          </cell>
        </row>
        <row r="37">
          <cell r="A37">
            <v>0.75</v>
          </cell>
          <cell r="B37">
            <v>0.1</v>
          </cell>
          <cell r="C37">
            <v>0.19550000000000001</v>
          </cell>
          <cell r="D37">
            <v>0.28300000000000003</v>
          </cell>
          <cell r="E37">
            <v>0.36099999999999999</v>
          </cell>
          <cell r="F37">
            <v>0.42749999999999999</v>
          </cell>
          <cell r="G37">
            <v>0.48299999999999998</v>
          </cell>
          <cell r="H37">
            <v>0.52849999999999997</v>
          </cell>
          <cell r="I37">
            <v>0.56499999999999995</v>
          </cell>
          <cell r="J37">
            <v>0.59949999999999992</v>
          </cell>
          <cell r="K37">
            <v>0.61799999999999999</v>
          </cell>
          <cell r="L37">
            <v>0.65100000000000002</v>
          </cell>
          <cell r="M37">
            <v>0.67649999999999999</v>
          </cell>
          <cell r="N37">
            <v>0.69950000000000001</v>
          </cell>
          <cell r="O37">
            <v>0.71399999999999997</v>
          </cell>
        </row>
        <row r="38">
          <cell r="A38">
            <v>0.77500000000000002</v>
          </cell>
          <cell r="B38">
            <v>0.10150000000000001</v>
          </cell>
          <cell r="C38">
            <v>0.19875000000000001</v>
          </cell>
          <cell r="D38">
            <v>0.28749999999999998</v>
          </cell>
          <cell r="E38">
            <v>0.36699999999999999</v>
          </cell>
          <cell r="F38">
            <v>0.43425000000000002</v>
          </cell>
          <cell r="G38">
            <v>0.49099999999999999</v>
          </cell>
          <cell r="H38">
            <v>0.53725000000000001</v>
          </cell>
          <cell r="I38">
            <v>0.57450000000000001</v>
          </cell>
          <cell r="J38">
            <v>0.60724999999999996</v>
          </cell>
          <cell r="K38">
            <v>0.62850000000000006</v>
          </cell>
          <cell r="L38">
            <v>0.66249999999999998</v>
          </cell>
          <cell r="M38">
            <v>0.68974999999999997</v>
          </cell>
          <cell r="N38">
            <v>0.71225000000000005</v>
          </cell>
          <cell r="O38">
            <v>0.72699999999999998</v>
          </cell>
        </row>
        <row r="39">
          <cell r="A39">
            <v>0.8</v>
          </cell>
          <cell r="B39">
            <v>0.10299999999999999</v>
          </cell>
          <cell r="C39">
            <v>0.20200000000000001</v>
          </cell>
          <cell r="D39">
            <v>0.29199999999999998</v>
          </cell>
          <cell r="E39">
            <v>0.373</v>
          </cell>
          <cell r="F39">
            <v>0.441</v>
          </cell>
          <cell r="G39">
            <v>0.499</v>
          </cell>
          <cell r="H39">
            <v>0.54600000000000004</v>
          </cell>
          <cell r="I39">
            <v>0.58399999999999996</v>
          </cell>
          <cell r="J39">
            <v>0.61499999999999999</v>
          </cell>
          <cell r="K39">
            <v>0.63900000000000001</v>
          </cell>
          <cell r="L39">
            <v>0.67400000000000004</v>
          </cell>
          <cell r="M39">
            <v>0.70299999999999996</v>
          </cell>
          <cell r="N39">
            <v>0.72499999999999998</v>
          </cell>
          <cell r="O39">
            <v>0.74</v>
          </cell>
        </row>
        <row r="40">
          <cell r="A40">
            <v>0.82499999999999996</v>
          </cell>
          <cell r="B40">
            <v>0.10425</v>
          </cell>
          <cell r="C40">
            <v>0.20425000000000001</v>
          </cell>
          <cell r="D40">
            <v>0.29549999999999998</v>
          </cell>
          <cell r="E40">
            <v>0.3775</v>
          </cell>
          <cell r="F40">
            <v>0.44650000000000001</v>
          </cell>
          <cell r="G40">
            <v>0.50524999999999998</v>
          </cell>
          <cell r="H40">
            <v>0.55300000000000005</v>
          </cell>
          <cell r="I40">
            <v>0.59175</v>
          </cell>
          <cell r="J40">
            <v>0.623</v>
          </cell>
          <cell r="K40">
            <v>0.64749999999999996</v>
          </cell>
          <cell r="L40">
            <v>0.68325000000000002</v>
          </cell>
          <cell r="M40">
            <v>0.71274999999999999</v>
          </cell>
          <cell r="N40">
            <v>0.73524999999999996</v>
          </cell>
          <cell r="O40">
            <v>0.751</v>
          </cell>
        </row>
        <row r="41">
          <cell r="A41">
            <v>0.85</v>
          </cell>
          <cell r="B41">
            <v>0.1055</v>
          </cell>
          <cell r="C41">
            <v>0.20650000000000002</v>
          </cell>
          <cell r="D41">
            <v>0.29899999999999999</v>
          </cell>
          <cell r="E41">
            <v>0.38200000000000001</v>
          </cell>
          <cell r="F41">
            <v>0.45200000000000001</v>
          </cell>
          <cell r="G41">
            <v>0.51150000000000007</v>
          </cell>
          <cell r="H41">
            <v>0.56000000000000005</v>
          </cell>
          <cell r="I41">
            <v>0.59949999999999992</v>
          </cell>
          <cell r="J41">
            <v>0.63100000000000001</v>
          </cell>
          <cell r="K41">
            <v>0.65600000000000003</v>
          </cell>
          <cell r="L41">
            <v>0.6925</v>
          </cell>
          <cell r="M41">
            <v>0.72250000000000003</v>
          </cell>
          <cell r="N41">
            <v>0.74550000000000005</v>
          </cell>
          <cell r="O41">
            <v>0.76200000000000001</v>
          </cell>
        </row>
        <row r="42">
          <cell r="A42">
            <v>0.875</v>
          </cell>
          <cell r="B42">
            <v>0.10675</v>
          </cell>
          <cell r="C42">
            <v>0.20874999999999999</v>
          </cell>
          <cell r="D42">
            <v>0.30249999999999999</v>
          </cell>
          <cell r="E42">
            <v>0.38650000000000001</v>
          </cell>
          <cell r="F42">
            <v>0.45750000000000002</v>
          </cell>
          <cell r="G42">
            <v>0.51775000000000004</v>
          </cell>
          <cell r="H42">
            <v>0.56699999999999995</v>
          </cell>
          <cell r="I42">
            <v>0.60724999999999996</v>
          </cell>
          <cell r="J42">
            <v>0.63900000000000001</v>
          </cell>
          <cell r="K42">
            <v>0.66450000000000009</v>
          </cell>
          <cell r="L42">
            <v>0.70174999999999998</v>
          </cell>
          <cell r="M42">
            <v>0.73225000000000007</v>
          </cell>
          <cell r="N42">
            <v>0.75575000000000003</v>
          </cell>
          <cell r="O42">
            <v>0.77300000000000002</v>
          </cell>
        </row>
        <row r="43">
          <cell r="A43">
            <v>0.9</v>
          </cell>
          <cell r="B43">
            <v>0.108</v>
          </cell>
          <cell r="C43">
            <v>0.21099999999999999</v>
          </cell>
          <cell r="D43">
            <v>0.30599999999999999</v>
          </cell>
          <cell r="E43">
            <v>0.39100000000000001</v>
          </cell>
          <cell r="F43">
            <v>0.46300000000000002</v>
          </cell>
          <cell r="G43">
            <v>0.52400000000000002</v>
          </cell>
          <cell r="H43">
            <v>0.57399999999999995</v>
          </cell>
          <cell r="I43">
            <v>0.61499999999999999</v>
          </cell>
          <cell r="J43">
            <v>0.64700000000000002</v>
          </cell>
          <cell r="K43">
            <v>0.67300000000000004</v>
          </cell>
          <cell r="L43">
            <v>0.71099999999999997</v>
          </cell>
          <cell r="M43">
            <v>0.74199999999999999</v>
          </cell>
          <cell r="N43">
            <v>0.76600000000000001</v>
          </cell>
          <cell r="O43">
            <v>0.78400000000000003</v>
          </cell>
        </row>
        <row r="44">
          <cell r="A44">
            <v>0.92500000000000004</v>
          </cell>
          <cell r="B44">
            <v>0.109</v>
          </cell>
          <cell r="C44">
            <v>0.21299999999999999</v>
          </cell>
          <cell r="D44">
            <v>0.309</v>
          </cell>
          <cell r="E44">
            <v>0.39450000000000002</v>
          </cell>
          <cell r="F44">
            <v>0.46750000000000003</v>
          </cell>
          <cell r="G44">
            <v>0.52900000000000003</v>
          </cell>
          <cell r="H44">
            <v>0.57974999999999999</v>
          </cell>
          <cell r="I44">
            <v>0.621</v>
          </cell>
          <cell r="J44">
            <v>0.65349999999999997</v>
          </cell>
          <cell r="K44">
            <v>0.68</v>
          </cell>
          <cell r="L44">
            <v>0.71825000000000006</v>
          </cell>
          <cell r="M44">
            <v>0.75</v>
          </cell>
          <cell r="N44">
            <v>0.77449999999999997</v>
          </cell>
          <cell r="O44">
            <v>0.79200000000000004</v>
          </cell>
        </row>
        <row r="45">
          <cell r="A45">
            <v>0.95</v>
          </cell>
          <cell r="B45">
            <v>0.11</v>
          </cell>
          <cell r="C45">
            <v>0.215</v>
          </cell>
          <cell r="D45">
            <v>0.312</v>
          </cell>
          <cell r="E45">
            <v>0.39800000000000002</v>
          </cell>
          <cell r="F45">
            <v>0.47199999999999998</v>
          </cell>
          <cell r="G45">
            <v>0.53400000000000003</v>
          </cell>
          <cell r="H45">
            <v>0.58549999999999991</v>
          </cell>
          <cell r="I45">
            <v>0.627</v>
          </cell>
          <cell r="J45">
            <v>0.66</v>
          </cell>
          <cell r="K45">
            <v>0.68700000000000006</v>
          </cell>
          <cell r="L45">
            <v>0.72550000000000003</v>
          </cell>
          <cell r="M45">
            <v>0.75800000000000001</v>
          </cell>
          <cell r="N45">
            <v>0.78300000000000003</v>
          </cell>
          <cell r="O45">
            <v>0.8</v>
          </cell>
        </row>
        <row r="46">
          <cell r="A46">
            <v>0.97499999999999998</v>
          </cell>
          <cell r="B46">
            <v>0.111</v>
          </cell>
          <cell r="C46">
            <v>0.217</v>
          </cell>
          <cell r="D46">
            <v>0.315</v>
          </cell>
          <cell r="E46">
            <v>0.40150000000000002</v>
          </cell>
          <cell r="F46">
            <v>0.47649999999999998</v>
          </cell>
          <cell r="G46">
            <v>0.53900000000000003</v>
          </cell>
          <cell r="H46">
            <v>0.59125000000000005</v>
          </cell>
          <cell r="I46">
            <v>0.63300000000000001</v>
          </cell>
          <cell r="J46">
            <v>0.66650000000000009</v>
          </cell>
          <cell r="K46">
            <v>0.69399999999999995</v>
          </cell>
          <cell r="L46">
            <v>0.73275000000000001</v>
          </cell>
          <cell r="M46">
            <v>0.76600000000000001</v>
          </cell>
          <cell r="N46">
            <v>0.79150000000000009</v>
          </cell>
          <cell r="O46">
            <v>0.80800000000000005</v>
          </cell>
        </row>
        <row r="47">
          <cell r="A47">
            <v>1</v>
          </cell>
          <cell r="B47">
            <v>0.112</v>
          </cell>
          <cell r="C47">
            <v>0.219</v>
          </cell>
          <cell r="D47">
            <v>0.318</v>
          </cell>
          <cell r="E47">
            <v>0.40500000000000003</v>
          </cell>
          <cell r="F47">
            <v>0.48099999999999998</v>
          </cell>
          <cell r="G47">
            <v>0.54400000000000004</v>
          </cell>
          <cell r="H47">
            <v>0.59699999999999998</v>
          </cell>
          <cell r="I47">
            <v>0.63900000000000001</v>
          </cell>
          <cell r="J47">
            <v>0.67300000000000004</v>
          </cell>
          <cell r="K47">
            <v>0.70099999999999996</v>
          </cell>
          <cell r="L47">
            <v>0.74</v>
          </cell>
          <cell r="M47">
            <v>0.77400000000000002</v>
          </cell>
          <cell r="N47">
            <v>0.8</v>
          </cell>
          <cell r="O47">
            <v>0.81599999999999995</v>
          </cell>
        </row>
        <row r="48">
          <cell r="A48">
            <v>1.0249999999999999</v>
          </cell>
          <cell r="B48">
            <v>0.112625</v>
          </cell>
          <cell r="C48">
            <v>0.22025</v>
          </cell>
          <cell r="D48">
            <v>0.31987500000000002</v>
          </cell>
          <cell r="E48">
            <v>0.40749999999999997</v>
          </cell>
          <cell r="F48">
            <v>0.48399999999999999</v>
          </cell>
          <cell r="G48">
            <v>0.54749999999999999</v>
          </cell>
          <cell r="H48">
            <v>0.60087500000000005</v>
          </cell>
          <cell r="I48">
            <v>0.64337500000000003</v>
          </cell>
          <cell r="J48">
            <v>0.67775000000000007</v>
          </cell>
          <cell r="K48">
            <v>0.70587500000000003</v>
          </cell>
          <cell r="L48">
            <v>0.74537500000000001</v>
          </cell>
          <cell r="M48">
            <v>0.77974999999999994</v>
          </cell>
          <cell r="N48">
            <v>0.80612499999999998</v>
          </cell>
          <cell r="O48">
            <v>0.82250000000000001</v>
          </cell>
        </row>
        <row r="49">
          <cell r="A49">
            <v>1.05</v>
          </cell>
          <cell r="B49">
            <v>0.11325</v>
          </cell>
          <cell r="C49">
            <v>0.2215</v>
          </cell>
          <cell r="D49">
            <v>0.32174999999999998</v>
          </cell>
          <cell r="E49">
            <v>0.41</v>
          </cell>
          <cell r="F49">
            <v>0.48699999999999999</v>
          </cell>
          <cell r="G49">
            <v>0.55100000000000005</v>
          </cell>
          <cell r="H49">
            <v>0.60475000000000001</v>
          </cell>
          <cell r="I49">
            <v>0.64775000000000005</v>
          </cell>
          <cell r="J49">
            <v>0.6825</v>
          </cell>
          <cell r="K49">
            <v>0.71074999999999999</v>
          </cell>
          <cell r="L49">
            <v>0.75075000000000003</v>
          </cell>
          <cell r="M49">
            <v>0.78549999999999998</v>
          </cell>
          <cell r="N49">
            <v>0.81225000000000003</v>
          </cell>
          <cell r="O49">
            <v>0.82899999999999996</v>
          </cell>
        </row>
        <row r="50">
          <cell r="A50">
            <v>1.075</v>
          </cell>
          <cell r="B50">
            <v>0.113875</v>
          </cell>
          <cell r="C50">
            <v>0.22275</v>
          </cell>
          <cell r="D50">
            <v>0.323625</v>
          </cell>
          <cell r="E50">
            <v>0.41249999999999998</v>
          </cell>
          <cell r="F50">
            <v>0.49</v>
          </cell>
          <cell r="G50">
            <v>0.55449999999999999</v>
          </cell>
          <cell r="H50">
            <v>0.60862499999999997</v>
          </cell>
          <cell r="I50">
            <v>0.65212500000000007</v>
          </cell>
          <cell r="J50">
            <v>0.68724999999999992</v>
          </cell>
          <cell r="K50">
            <v>0.71562499999999996</v>
          </cell>
          <cell r="L50">
            <v>0.75612500000000005</v>
          </cell>
          <cell r="M50">
            <v>0.79125000000000001</v>
          </cell>
          <cell r="N50">
            <v>0.81837500000000007</v>
          </cell>
          <cell r="O50">
            <v>0.83549999999999991</v>
          </cell>
        </row>
        <row r="51">
          <cell r="A51">
            <v>1.1000000000000001</v>
          </cell>
          <cell r="B51">
            <v>0.1145</v>
          </cell>
          <cell r="C51">
            <v>0.224</v>
          </cell>
          <cell r="D51">
            <v>0.32550000000000001</v>
          </cell>
          <cell r="E51">
            <v>0.41499999999999998</v>
          </cell>
          <cell r="F51">
            <v>0.49299999999999999</v>
          </cell>
          <cell r="G51">
            <v>0.55800000000000005</v>
          </cell>
          <cell r="H51">
            <v>0.61250000000000004</v>
          </cell>
          <cell r="I51">
            <v>0.65650000000000008</v>
          </cell>
          <cell r="J51">
            <v>0.69199999999999995</v>
          </cell>
          <cell r="K51">
            <v>0.72049999999999992</v>
          </cell>
          <cell r="L51">
            <v>0.76150000000000007</v>
          </cell>
          <cell r="M51">
            <v>0.79699999999999993</v>
          </cell>
          <cell r="N51">
            <v>0.82450000000000001</v>
          </cell>
          <cell r="O51">
            <v>0.84199999999999997</v>
          </cell>
        </row>
        <row r="52">
          <cell r="A52">
            <v>1.125</v>
          </cell>
          <cell r="B52">
            <v>0.11512500000000001</v>
          </cell>
          <cell r="C52">
            <v>0.22525000000000001</v>
          </cell>
          <cell r="D52">
            <v>0.32737500000000003</v>
          </cell>
          <cell r="E52">
            <v>0.41749999999999998</v>
          </cell>
          <cell r="F52">
            <v>0.496</v>
          </cell>
          <cell r="G52">
            <v>0.5615</v>
          </cell>
          <cell r="H52">
            <v>0.61637500000000001</v>
          </cell>
          <cell r="I52">
            <v>0.6608750000000001</v>
          </cell>
          <cell r="J52">
            <v>0.69674999999999998</v>
          </cell>
          <cell r="K52">
            <v>0.72537499999999988</v>
          </cell>
          <cell r="L52">
            <v>0.76687499999999997</v>
          </cell>
          <cell r="M52">
            <v>0.80274999999999996</v>
          </cell>
          <cell r="N52">
            <v>0.83062499999999995</v>
          </cell>
          <cell r="O52">
            <v>0.84850000000000003</v>
          </cell>
        </row>
        <row r="53">
          <cell r="A53">
            <v>1.1499999999999999</v>
          </cell>
          <cell r="B53">
            <v>0.11575000000000001</v>
          </cell>
          <cell r="C53">
            <v>0.22650000000000001</v>
          </cell>
          <cell r="D53">
            <v>0.32925000000000004</v>
          </cell>
          <cell r="E53">
            <v>0.42</v>
          </cell>
          <cell r="F53">
            <v>0.499</v>
          </cell>
          <cell r="G53">
            <v>0.56499999999999995</v>
          </cell>
          <cell r="H53">
            <v>0.62024999999999997</v>
          </cell>
          <cell r="I53">
            <v>0.66525000000000012</v>
          </cell>
          <cell r="J53">
            <v>0.70150000000000001</v>
          </cell>
          <cell r="K53">
            <v>0.73024999999999995</v>
          </cell>
          <cell r="L53">
            <v>0.7722500000000001</v>
          </cell>
          <cell r="M53">
            <v>0.8085</v>
          </cell>
          <cell r="N53">
            <v>0.83674999999999999</v>
          </cell>
          <cell r="O53">
            <v>0.85499999999999998</v>
          </cell>
        </row>
        <row r="54">
          <cell r="A54">
            <v>1.175</v>
          </cell>
          <cell r="B54">
            <v>0.11637500000000001</v>
          </cell>
          <cell r="C54">
            <v>0.22775000000000001</v>
          </cell>
          <cell r="D54">
            <v>0.331125</v>
          </cell>
          <cell r="E54">
            <v>0.42249999999999999</v>
          </cell>
          <cell r="F54">
            <v>0.502</v>
          </cell>
          <cell r="G54">
            <v>0.56850000000000001</v>
          </cell>
          <cell r="H54">
            <v>0.62412500000000004</v>
          </cell>
          <cell r="I54">
            <v>0.66962500000000014</v>
          </cell>
          <cell r="J54">
            <v>0.70625000000000004</v>
          </cell>
          <cell r="K54">
            <v>0.73512500000000003</v>
          </cell>
          <cell r="L54">
            <v>0.77762500000000001</v>
          </cell>
          <cell r="M54">
            <v>0.81424999999999992</v>
          </cell>
          <cell r="N54">
            <v>0.84287500000000004</v>
          </cell>
          <cell r="O54">
            <v>0.86149999999999993</v>
          </cell>
        </row>
        <row r="55">
          <cell r="A55">
            <v>1.2</v>
          </cell>
          <cell r="B55">
            <v>0.11700000000000001</v>
          </cell>
          <cell r="C55">
            <v>0.22900000000000001</v>
          </cell>
          <cell r="D55">
            <v>0.33300000000000002</v>
          </cell>
          <cell r="E55">
            <v>0.42499999999999999</v>
          </cell>
          <cell r="F55">
            <v>0.505</v>
          </cell>
          <cell r="G55">
            <v>0.57199999999999995</v>
          </cell>
          <cell r="H55">
            <v>0.628</v>
          </cell>
          <cell r="I55">
            <v>0.67400000000000004</v>
          </cell>
          <cell r="J55">
            <v>0.71099999999999997</v>
          </cell>
          <cell r="K55">
            <v>0.74</v>
          </cell>
          <cell r="L55">
            <v>0.78300000000000003</v>
          </cell>
          <cell r="M55">
            <v>0.82</v>
          </cell>
          <cell r="N55">
            <v>0.84899999999999998</v>
          </cell>
          <cell r="O55">
            <v>0.86799999999999999</v>
          </cell>
        </row>
        <row r="56">
          <cell r="A56">
            <v>1.5</v>
          </cell>
          <cell r="B56">
            <v>0.121</v>
          </cell>
          <cell r="C56">
            <v>0.23799999999999999</v>
          </cell>
          <cell r="D56">
            <v>0.34499999999999997</v>
          </cell>
          <cell r="E56">
            <v>0.44</v>
          </cell>
          <cell r="F56">
            <v>0.52500000000000002</v>
          </cell>
          <cell r="G56">
            <v>0.59599999999999997</v>
          </cell>
          <cell r="H56">
            <v>0.65</v>
          </cell>
          <cell r="I56">
            <v>0.70299999999999996</v>
          </cell>
          <cell r="J56">
            <v>0.74199999999999999</v>
          </cell>
          <cell r="K56">
            <v>0.77400000000000002</v>
          </cell>
          <cell r="L56">
            <v>0.82</v>
          </cell>
          <cell r="M56">
            <v>0.86099999999999999</v>
          </cell>
          <cell r="N56">
            <v>0.89400000000000002</v>
          </cell>
          <cell r="O56">
            <v>0.91600000000000004</v>
          </cell>
        </row>
        <row r="57">
          <cell r="A57">
            <v>2</v>
          </cell>
          <cell r="B57">
            <v>0.124</v>
          </cell>
          <cell r="C57">
            <v>0.24399999999999999</v>
          </cell>
          <cell r="D57">
            <v>0.35499999999999998</v>
          </cell>
          <cell r="E57">
            <v>0.45400000000000001</v>
          </cell>
          <cell r="F57">
            <v>0.54</v>
          </cell>
          <cell r="G57">
            <v>0.61299999999999999</v>
          </cell>
          <cell r="H57">
            <v>0.67400000000000004</v>
          </cell>
          <cell r="I57">
            <v>0.72499999999999998</v>
          </cell>
          <cell r="J57">
            <v>0.76600000000000001</v>
          </cell>
          <cell r="K57">
            <v>0.8</v>
          </cell>
          <cell r="L57">
            <v>0.84899999999999998</v>
          </cell>
          <cell r="M57">
            <v>0.89400000000000002</v>
          </cell>
          <cell r="N57">
            <v>0.93</v>
          </cell>
          <cell r="O57">
            <v>0.95599999999999996</v>
          </cell>
        </row>
      </sheetData>
      <sheetData sheetId="25">
        <row r="16">
          <cell r="B16" t="str">
            <v>Dia</v>
          </cell>
          <cell r="C16">
            <v>1</v>
          </cell>
          <cell r="D16">
            <v>2</v>
          </cell>
          <cell r="E16">
            <v>3</v>
          </cell>
        </row>
        <row r="17">
          <cell r="B17">
            <v>80</v>
          </cell>
          <cell r="C17">
            <v>1024.4648318042814</v>
          </cell>
          <cell r="D17">
            <v>1325.1783893985728</v>
          </cell>
          <cell r="E17">
            <v>2252.8032619775736</v>
          </cell>
        </row>
        <row r="18">
          <cell r="B18">
            <v>100</v>
          </cell>
          <cell r="C18">
            <v>1024.4648318042814</v>
          </cell>
          <cell r="D18">
            <v>1325.1783893985728</v>
          </cell>
          <cell r="E18">
            <v>2252.8032619775736</v>
          </cell>
        </row>
        <row r="19">
          <cell r="B19">
            <v>150</v>
          </cell>
          <cell r="C19">
            <v>1099.8980632008154</v>
          </cell>
          <cell r="D19">
            <v>1396.5341488277268</v>
          </cell>
          <cell r="E19">
            <v>2375.1274209989806</v>
          </cell>
        </row>
        <row r="20">
          <cell r="B20">
            <v>200</v>
          </cell>
          <cell r="C20">
            <v>1199.796126401631</v>
          </cell>
          <cell r="D20">
            <v>1478.0835881753312</v>
          </cell>
          <cell r="E20">
            <v>2507.6452599388376</v>
          </cell>
        </row>
        <row r="21">
          <cell r="B21">
            <v>225</v>
          </cell>
          <cell r="C21">
            <v>1249.7451580020386</v>
          </cell>
          <cell r="D21">
            <v>1508.6646279306829</v>
          </cell>
          <cell r="E21">
            <v>2568.8073394495414</v>
          </cell>
        </row>
        <row r="22">
          <cell r="B22">
            <v>250</v>
          </cell>
          <cell r="C22">
            <v>1279.3068297655452</v>
          </cell>
          <cell r="D22">
            <v>1529.051987767584</v>
          </cell>
          <cell r="E22">
            <v>2599.3883792048928</v>
          </cell>
        </row>
        <row r="23">
          <cell r="B23">
            <v>300</v>
          </cell>
          <cell r="C23">
            <v>1374.1080530071356</v>
          </cell>
          <cell r="D23">
            <v>1580.0203873598368</v>
          </cell>
          <cell r="E23">
            <v>2691.1314984709479</v>
          </cell>
        </row>
        <row r="24">
          <cell r="B24">
            <v>350</v>
          </cell>
          <cell r="C24">
            <v>1474.006116207951</v>
          </cell>
          <cell r="D24">
            <v>1709.4801223241589</v>
          </cell>
          <cell r="E24">
            <v>3037.7166156982671</v>
          </cell>
        </row>
        <row r="25">
          <cell r="B25">
            <v>400</v>
          </cell>
          <cell r="C25">
            <v>1574.9235474006116</v>
          </cell>
          <cell r="D25">
            <v>1953.1090723751274</v>
          </cell>
          <cell r="E25">
            <v>3455.65749235474</v>
          </cell>
        </row>
        <row r="26">
          <cell r="B26">
            <v>450</v>
          </cell>
          <cell r="C26">
            <v>1649.3374108053006</v>
          </cell>
          <cell r="D26">
            <v>2197.7573904179408</v>
          </cell>
          <cell r="E26">
            <v>3761.4678899082569</v>
          </cell>
        </row>
        <row r="27">
          <cell r="B27">
            <v>500</v>
          </cell>
          <cell r="C27">
            <v>1749.2354740061162</v>
          </cell>
          <cell r="D27">
            <v>2441.3863404689091</v>
          </cell>
          <cell r="E27">
            <v>4077.4719673802242</v>
          </cell>
        </row>
        <row r="28">
          <cell r="B28">
            <v>600</v>
          </cell>
          <cell r="C28">
            <v>1924.5667686034658</v>
          </cell>
          <cell r="D28">
            <v>2929.663608562691</v>
          </cell>
          <cell r="E28">
            <v>4719.6738022426098</v>
          </cell>
        </row>
        <row r="29">
          <cell r="B29">
            <v>700</v>
          </cell>
          <cell r="C29">
            <v>2074.413863404689</v>
          </cell>
          <cell r="D29">
            <v>3417.9408766564729</v>
          </cell>
          <cell r="E29">
            <v>5321.1009174311921</v>
          </cell>
        </row>
        <row r="30">
          <cell r="B30">
            <v>800</v>
          </cell>
          <cell r="C30">
            <v>2198.776758409786</v>
          </cell>
          <cell r="D30">
            <v>3906.2181447502549</v>
          </cell>
          <cell r="E30">
            <v>6044.8521916411819</v>
          </cell>
        </row>
        <row r="31">
          <cell r="B31">
            <v>900</v>
          </cell>
          <cell r="C31">
            <v>2324.1590214067278</v>
          </cell>
          <cell r="D31">
            <v>4394.4954128440368</v>
          </cell>
          <cell r="E31">
            <v>6758.4097859327212</v>
          </cell>
        </row>
        <row r="32">
          <cell r="B32">
            <v>1000</v>
          </cell>
          <cell r="C32">
            <v>2474.006116207951</v>
          </cell>
          <cell r="D32">
            <v>4882.7726809378182</v>
          </cell>
          <cell r="E32">
            <v>7400.6116207951063</v>
          </cell>
        </row>
        <row r="33">
          <cell r="B33">
            <v>1100</v>
          </cell>
          <cell r="C33">
            <v>2599.3883792048928</v>
          </cell>
          <cell r="D33">
            <v>5371.0499490315997</v>
          </cell>
          <cell r="E33">
            <v>8195.7186544342512</v>
          </cell>
        </row>
        <row r="34">
          <cell r="B34">
            <v>1200</v>
          </cell>
          <cell r="C34">
            <v>2749.235474006116</v>
          </cell>
          <cell r="D34">
            <v>5859.327217125382</v>
          </cell>
          <cell r="E34">
            <v>9001.0193679918448</v>
          </cell>
        </row>
        <row r="35">
          <cell r="B35">
            <v>1400</v>
          </cell>
          <cell r="C35">
            <v>2998.9806320081548</v>
          </cell>
          <cell r="D35">
            <v>6835.8817533129459</v>
          </cell>
          <cell r="E35">
            <v>10621.814475025483</v>
          </cell>
        </row>
        <row r="36">
          <cell r="B36">
            <v>1600</v>
          </cell>
          <cell r="C36">
            <v>3274.2099898063198</v>
          </cell>
          <cell r="D36">
            <v>7812.4362895005097</v>
          </cell>
          <cell r="E36">
            <v>12191.64118246687</v>
          </cell>
        </row>
        <row r="37">
          <cell r="B37">
            <v>1800</v>
          </cell>
          <cell r="C37">
            <v>3573.9041794087666</v>
          </cell>
          <cell r="D37">
            <v>8788.9908256880735</v>
          </cell>
          <cell r="E37">
            <v>13792.048929663608</v>
          </cell>
        </row>
        <row r="38">
          <cell r="B38">
            <v>2000</v>
          </cell>
          <cell r="C38">
            <v>3849.1335372069316</v>
          </cell>
          <cell r="D38">
            <v>9765.5453618756364</v>
          </cell>
          <cell r="E38">
            <v>13792.048929663608</v>
          </cell>
        </row>
        <row r="39">
          <cell r="B39">
            <v>2200</v>
          </cell>
          <cell r="C39">
            <v>4098.8786952089704</v>
          </cell>
          <cell r="D39">
            <v>10742.099898063199</v>
          </cell>
          <cell r="E39">
            <v>14495.412844036697</v>
          </cell>
        </row>
        <row r="40">
          <cell r="B40">
            <v>2400</v>
          </cell>
          <cell r="D40">
            <v>11718.654434250764</v>
          </cell>
          <cell r="E40">
            <v>15800.203873598368</v>
          </cell>
        </row>
        <row r="41">
          <cell r="B41">
            <v>2600</v>
          </cell>
          <cell r="D41">
            <v>12695.208970438327</v>
          </cell>
          <cell r="E41">
            <v>16992.864424057083</v>
          </cell>
        </row>
      </sheetData>
      <sheetData sheetId="26">
        <row r="7">
          <cell r="Q7">
            <v>8323.9208593749972</v>
          </cell>
        </row>
      </sheetData>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undry.Wall"/>
      <sheetName val="G.A.C"/>
      <sheetName val="Chitawa PS"/>
      <sheetName val="CWR"/>
      <sheetName val="Campus Development"/>
      <sheetName val="Sheet2"/>
      <sheetName val="BASIC Rate FOR 2A"/>
      <sheetName val="Road"/>
    </sheetNames>
    <sheetDataSet>
      <sheetData sheetId="0"/>
      <sheetData sheetId="1"/>
      <sheetData sheetId="2"/>
      <sheetData sheetId="3"/>
      <sheetData sheetId="4"/>
      <sheetData sheetId="5"/>
      <sheetData sheetId="6">
        <row r="2">
          <cell r="D2">
            <v>136</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Rates-Bwssb-0304"/>
      <sheetName val="Mh Cost"/>
      <sheetName val="Lateral connection"/>
      <sheetName val="Data-Works (Final)"/>
      <sheetName val="Pipe Cost"/>
      <sheetName val="Drop_Manhole"/>
      <sheetName val="DynaChart3"/>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Final)"/>
      <sheetName val="PWD.Sch.Rates"/>
      <sheetName val="Data-Works (Final)"/>
      <sheetName val="RCC pipe cost"/>
      <sheetName val="CI Pipe Cost"/>
      <sheetName val="SW Pipe cost"/>
      <sheetName val="Abstract_Manhole I (revised)"/>
      <sheetName val="Detail_Manhole I revised"/>
      <sheetName val="Abstract_Manhole II"/>
      <sheetName val="Detail_Manhole II"/>
      <sheetName val="Abstract_Manhole III"/>
      <sheetName val="Detail_Manhole III"/>
      <sheetName val="Abs_Shoring"/>
      <sheetName val="Detail_Shoring"/>
      <sheetName val="DE of embankment"/>
      <sheetName val="Vent pipe"/>
      <sheetName val="MH details"/>
      <sheetName val="Item Rates"/>
      <sheetName val="Conveyance of pipes"/>
      <sheetName val="VALVES &amp; SPLS"/>
      <sheetName val="Drop_Manhole"/>
      <sheetName val="xxx Detail_Manhole I "/>
      <sheetName val="xxx Abstract_Manhole I"/>
    </sheetNames>
    <sheetDataSet>
      <sheetData sheetId="0"/>
      <sheetData sheetId="1"/>
      <sheetData sheetId="2" refreshError="1"/>
      <sheetData sheetId="3"/>
      <sheetData sheetId="4" refreshError="1"/>
      <sheetData sheetId="5" refreshError="1"/>
      <sheetData sheetId="6" refreshError="1"/>
      <sheetData sheetId="7" refreshError="1"/>
      <sheetData sheetId="8"/>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sheetData sheetId="1"/>
      <sheetData sheetId="2">
        <row r="4">
          <cell r="G4">
            <v>1.0000000000000001E-5</v>
          </cell>
        </row>
        <row r="11">
          <cell r="G11">
            <v>1.0000000000000001E-5</v>
          </cell>
        </row>
        <row r="23">
          <cell r="G23">
            <v>1.0000000000000001E-5</v>
          </cell>
        </row>
        <row r="27">
          <cell r="G27">
            <v>9.9999999999999995E-7</v>
          </cell>
        </row>
        <row r="30">
          <cell r="G30">
            <v>9.9999999999999995E-8</v>
          </cell>
        </row>
        <row r="31">
          <cell r="G31">
            <v>9.9999999999999995E-8</v>
          </cell>
        </row>
        <row r="53">
          <cell r="G53">
            <v>1.0000000000000001E-5</v>
          </cell>
        </row>
      </sheetData>
      <sheetData sheetId="3">
        <row r="3">
          <cell r="D3">
            <v>114</v>
          </cell>
        </row>
      </sheetData>
      <sheetData sheetId="4">
        <row r="4">
          <cell r="D4">
            <v>1200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Final)"/>
      <sheetName val="PWD.Sch.Rates"/>
      <sheetName val="Data-Works (Final)"/>
      <sheetName val="RCC pipe cost"/>
      <sheetName val="CI Pipe Cost"/>
      <sheetName val="SW Pipe cost"/>
      <sheetName val="Abstract_Manhole I (revised)"/>
      <sheetName val="Detail_Manhole I revised"/>
      <sheetName val="Abstract_Manhole II"/>
      <sheetName val="Detail_Manhole II"/>
      <sheetName val="Abstract_Manhole III"/>
      <sheetName val="Detail_Manhole III"/>
      <sheetName val="Abs_Shoring"/>
      <sheetName val="Detail_Shoring"/>
      <sheetName val="DE of embankment"/>
      <sheetName val="Vent pipe"/>
      <sheetName val="MH details"/>
      <sheetName val="Item Rates"/>
      <sheetName val="Conveyance of pipes"/>
      <sheetName val="VALVES &amp; SPLS"/>
      <sheetName val="Drop_Manhole"/>
      <sheetName val="xxx Detail_Manhole I "/>
      <sheetName val="xxx Abstract_Manhole I"/>
    </sheetNames>
    <sheetDataSet>
      <sheetData sheetId="0"/>
      <sheetData sheetId="1" refreshError="1"/>
      <sheetData sheetId="2" refreshError="1">
        <row r="698">
          <cell r="A698">
            <v>1</v>
          </cell>
          <cell r="B698" t="str">
            <v>Cum</v>
          </cell>
          <cell r="C698">
            <v>0</v>
          </cell>
          <cell r="F698">
            <v>37</v>
          </cell>
          <cell r="G698" t="str">
            <v>31</v>
          </cell>
          <cell r="H698" t="str">
            <v>Earth work excavation for Trenches (Under Water)</v>
          </cell>
          <cell r="M698" t="str">
            <v>31</v>
          </cell>
          <cell r="N698" t="str">
            <v>Earth work excavation for Trenches (MR &amp; DMR)</v>
          </cell>
        </row>
        <row r="699">
          <cell r="H699" t="str">
            <v>Earth work excavation and depositing on bank with initial lead of 10 m and initial lift of 2 m in Slush and silt under water upto 0.75m depth requiring the aid of basket and vessels SS.20.B. as directed by Departmental engineer.</v>
          </cell>
          <cell r="N699" t="str">
            <v>Earth work excavation and depositing on bank with initial lead of 10 m and initial lift of 2 m in medium rock and dense medium rock not required blasting as directed by Departmental engineer.</v>
          </cell>
        </row>
        <row r="700">
          <cell r="C700" t="str">
            <v xml:space="preserve">10 % extra for Barricading and lights </v>
          </cell>
          <cell r="F700">
            <v>3.7</v>
          </cell>
          <cell r="G700" t="str">
            <v>Quantity</v>
          </cell>
          <cell r="I700" t="str">
            <v>Description</v>
          </cell>
          <cell r="J700" t="str">
            <v>Rate</v>
          </cell>
          <cell r="K700" t="str">
            <v>Per</v>
          </cell>
          <cell r="L700" t="str">
            <v>Amount</v>
          </cell>
          <cell r="M700" t="str">
            <v>Quantity</v>
          </cell>
          <cell r="O700" t="str">
            <v>Description</v>
          </cell>
          <cell r="P700" t="str">
            <v>Rate</v>
          </cell>
          <cell r="Q700" t="str">
            <v>Per</v>
          </cell>
          <cell r="R700" t="str">
            <v>Amount</v>
          </cell>
        </row>
        <row r="701">
          <cell r="D701" t="str">
            <v>Rate/cum</v>
          </cell>
          <cell r="F701">
            <v>40.700000000000003</v>
          </cell>
          <cell r="G701" t="str">
            <v>a)</v>
          </cell>
          <cell r="I701" t="str">
            <v>Earth work excavation depth upto 2.0 m</v>
          </cell>
          <cell r="M701" t="str">
            <v>a)</v>
          </cell>
          <cell r="O701" t="str">
            <v>Earth work excavation depth upto 2.0 m</v>
          </cell>
        </row>
        <row r="702">
          <cell r="A702">
            <v>1</v>
          </cell>
          <cell r="B702" t="str">
            <v>Cum</v>
          </cell>
          <cell r="C702" t="str">
            <v>E. W.Conforming to - SS 20 B</v>
          </cell>
          <cell r="D702">
            <v>16.3</v>
          </cell>
          <cell r="E702" t="str">
            <v>Cum</v>
          </cell>
          <cell r="F702">
            <v>16.3</v>
          </cell>
          <cell r="G702">
            <v>1</v>
          </cell>
          <cell r="H702" t="str">
            <v>Cum</v>
          </cell>
          <cell r="I702" t="str">
            <v xml:space="preserve">E. W.Conforming to </v>
          </cell>
          <cell r="J702">
            <v>20.399999999999999</v>
          </cell>
          <cell r="K702" t="str">
            <v>Cum</v>
          </cell>
          <cell r="L702">
            <v>20.399999999999999</v>
          </cell>
          <cell r="M702">
            <v>1</v>
          </cell>
          <cell r="N702" t="str">
            <v>Cum</v>
          </cell>
          <cell r="O702" t="str">
            <v xml:space="preserve">E. W.Conforming to - </v>
          </cell>
          <cell r="P702">
            <v>63.9</v>
          </cell>
          <cell r="Q702" t="str">
            <v>Cum</v>
          </cell>
          <cell r="R702">
            <v>63.9</v>
          </cell>
        </row>
        <row r="703">
          <cell r="C703" t="str">
            <v>100 % Extra for narrow trenches</v>
          </cell>
          <cell r="F703">
            <v>16.3</v>
          </cell>
          <cell r="I703" t="str">
            <v>100 % Extra for narrow trenches</v>
          </cell>
          <cell r="L703">
            <v>20.399999999999999</v>
          </cell>
          <cell r="O703" t="str">
            <v>100 % Extra for narrow trenches</v>
          </cell>
          <cell r="R703">
            <v>63.9</v>
          </cell>
        </row>
        <row r="704">
          <cell r="C704" t="str">
            <v xml:space="preserve">10 % extra for Barricading and lights </v>
          </cell>
          <cell r="F704">
            <v>1.6300000000000001</v>
          </cell>
          <cell r="I704" t="str">
            <v xml:space="preserve">10 % extra for Barricading and lights </v>
          </cell>
          <cell r="L704">
            <v>2.04</v>
          </cell>
          <cell r="O704" t="str">
            <v xml:space="preserve">10 % extra for Barricading and lights </v>
          </cell>
          <cell r="R704">
            <v>6.3900000000000006</v>
          </cell>
        </row>
        <row r="705">
          <cell r="D705" t="str">
            <v>Rate/cum</v>
          </cell>
          <cell r="F705">
            <v>34.230000000000004</v>
          </cell>
          <cell r="J705" t="str">
            <v>Rate/cum</v>
          </cell>
          <cell r="L705">
            <v>42.839999999999996</v>
          </cell>
          <cell r="P705" t="str">
            <v>Rate/cum</v>
          </cell>
          <cell r="R705">
            <v>134.19</v>
          </cell>
        </row>
        <row r="707">
          <cell r="A707" t="str">
            <v>b)</v>
          </cell>
          <cell r="C707" t="str">
            <v>Earth work excavation - 2.0 to 3.0 m depth</v>
          </cell>
          <cell r="G707" t="str">
            <v>b)</v>
          </cell>
          <cell r="I707" t="str">
            <v>Earth work excavation - 2.0 to 3.0 m depth</v>
          </cell>
          <cell r="M707" t="str">
            <v>b)</v>
          </cell>
          <cell r="O707" t="str">
            <v>Earth work excavation - 2.0 to 3.0 m depth</v>
          </cell>
        </row>
        <row r="708">
          <cell r="A708">
            <v>1</v>
          </cell>
          <cell r="B708" t="str">
            <v>Cum</v>
          </cell>
          <cell r="C708" t="str">
            <v>E. W.Conforming to - SS 20 B</v>
          </cell>
          <cell r="F708">
            <v>16.3</v>
          </cell>
          <cell r="G708">
            <v>1</v>
          </cell>
          <cell r="H708" t="str">
            <v>Cum</v>
          </cell>
          <cell r="I708" t="str">
            <v xml:space="preserve">E. W.Conforming to </v>
          </cell>
          <cell r="L708">
            <v>20.399999999999999</v>
          </cell>
          <cell r="M708">
            <v>1</v>
          </cell>
          <cell r="N708" t="str">
            <v>Cum</v>
          </cell>
          <cell r="O708" t="str">
            <v xml:space="preserve">E. W.Conforming to - </v>
          </cell>
          <cell r="R708">
            <v>63.9</v>
          </cell>
        </row>
        <row r="709">
          <cell r="C709" t="str">
            <v>100 % Extra for narrow trenches</v>
          </cell>
          <cell r="F709">
            <v>16.3</v>
          </cell>
          <cell r="I709" t="str">
            <v>100 % Extra for narrow trenches</v>
          </cell>
          <cell r="L709">
            <v>20.399999999999999</v>
          </cell>
          <cell r="O709" t="str">
            <v>100 % Extra for narrow trenches</v>
          </cell>
          <cell r="R709">
            <v>63.9</v>
          </cell>
        </row>
        <row r="710">
          <cell r="A710" t="str">
            <v>1</v>
          </cell>
          <cell r="B710" t="str">
            <v>m</v>
          </cell>
          <cell r="C710" t="str">
            <v>Add extra labour for additonal 1 m lift</v>
          </cell>
          <cell r="D710">
            <v>2.5499999999999998</v>
          </cell>
          <cell r="E710" t="str">
            <v>cum</v>
          </cell>
          <cell r="F710">
            <v>2.5499999999999998</v>
          </cell>
          <cell r="G710" t="str">
            <v>1</v>
          </cell>
          <cell r="H710" t="str">
            <v>m</v>
          </cell>
          <cell r="I710" t="str">
            <v>Add extra labour for additonal 1 m lift</v>
          </cell>
          <cell r="J710">
            <v>2.5499999999999998</v>
          </cell>
          <cell r="K710" t="str">
            <v>cum</v>
          </cell>
          <cell r="L710">
            <v>2.5499999999999998</v>
          </cell>
          <cell r="M710" t="str">
            <v>1</v>
          </cell>
          <cell r="N710" t="str">
            <v>m</v>
          </cell>
          <cell r="O710" t="str">
            <v>Add extra labour for additonal 1 m lift</v>
          </cell>
          <cell r="P710">
            <v>2.5499999999999998</v>
          </cell>
          <cell r="Q710" t="str">
            <v>cum</v>
          </cell>
          <cell r="R710">
            <v>2.5499999999999998</v>
          </cell>
        </row>
        <row r="711">
          <cell r="D711" t="str">
            <v>Rate/cum</v>
          </cell>
          <cell r="F711">
            <v>35.15</v>
          </cell>
          <cell r="J711" t="str">
            <v>Rate/cum</v>
          </cell>
          <cell r="L711">
            <v>43.349999999999994</v>
          </cell>
          <cell r="P711" t="str">
            <v>Rate/cum</v>
          </cell>
          <cell r="R711">
            <v>130.35</v>
          </cell>
        </row>
        <row r="713">
          <cell r="A713" t="str">
            <v>c)</v>
          </cell>
          <cell r="C713" t="str">
            <v>Earth work excavation - 3.0 to 4.0 m depth</v>
          </cell>
          <cell r="G713" t="str">
            <v>c)</v>
          </cell>
          <cell r="I713" t="str">
            <v>Earth work excavation - 3.0 to 4.0 m depth</v>
          </cell>
          <cell r="M713" t="str">
            <v>c)</v>
          </cell>
          <cell r="O713" t="str">
            <v>Earth work excavation - 3.0 to 4.0 m depth</v>
          </cell>
        </row>
        <row r="714">
          <cell r="A714">
            <v>1</v>
          </cell>
          <cell r="B714" t="str">
            <v>Cum</v>
          </cell>
          <cell r="C714" t="str">
            <v>E. W.Conforming to - SS 20 B</v>
          </cell>
          <cell r="F714">
            <v>16.3</v>
          </cell>
          <cell r="G714">
            <v>1</v>
          </cell>
          <cell r="H714" t="str">
            <v>Cum</v>
          </cell>
          <cell r="I714" t="str">
            <v xml:space="preserve">E. W.Conforming to </v>
          </cell>
          <cell r="L714">
            <v>20.399999999999999</v>
          </cell>
          <cell r="M714">
            <v>1</v>
          </cell>
          <cell r="N714" t="str">
            <v>Cum</v>
          </cell>
          <cell r="O714" t="str">
            <v xml:space="preserve">E. W.Conforming to - </v>
          </cell>
          <cell r="R714">
            <v>63.9</v>
          </cell>
        </row>
        <row r="715">
          <cell r="C715" t="str">
            <v>100 % Extra for narrow trenches</v>
          </cell>
          <cell r="F715">
            <v>16.3</v>
          </cell>
          <cell r="I715" t="str">
            <v>100 % Extra for narrow trenches</v>
          </cell>
          <cell r="L715">
            <v>20.399999999999999</v>
          </cell>
          <cell r="O715" t="str">
            <v>100 % Extra for narrow trenches</v>
          </cell>
          <cell r="R715">
            <v>63.9</v>
          </cell>
        </row>
        <row r="716">
          <cell r="A716" t="str">
            <v>2</v>
          </cell>
          <cell r="B716" t="str">
            <v>m</v>
          </cell>
          <cell r="C716" t="str">
            <v>Add extra labour for additonal 1 m lift</v>
          </cell>
          <cell r="D716">
            <v>2.5499999999999998</v>
          </cell>
          <cell r="E716" t="str">
            <v>cum</v>
          </cell>
          <cell r="F716">
            <v>5.0999999999999996</v>
          </cell>
          <cell r="G716" t="str">
            <v>2</v>
          </cell>
          <cell r="H716" t="str">
            <v>m</v>
          </cell>
          <cell r="I716" t="str">
            <v>Add extra labour for additonal 1 m lift</v>
          </cell>
          <cell r="J716">
            <v>2.5499999999999998</v>
          </cell>
          <cell r="K716" t="str">
            <v>cum</v>
          </cell>
          <cell r="L716">
            <v>5.0999999999999996</v>
          </cell>
          <cell r="M716" t="str">
            <v>2</v>
          </cell>
          <cell r="N716" t="str">
            <v>m</v>
          </cell>
          <cell r="O716" t="str">
            <v>Add extra labour for additonal 1 m lift</v>
          </cell>
          <cell r="P716">
            <v>2.5499999999999998</v>
          </cell>
          <cell r="Q716" t="str">
            <v>cum</v>
          </cell>
          <cell r="R716">
            <v>5.0999999999999996</v>
          </cell>
        </row>
        <row r="717">
          <cell r="D717" t="str">
            <v>Rate/cum</v>
          </cell>
          <cell r="F717">
            <v>37.700000000000003</v>
          </cell>
          <cell r="J717" t="str">
            <v>Rate/cum</v>
          </cell>
          <cell r="L717">
            <v>45.9</v>
          </cell>
          <cell r="P717" t="str">
            <v>Rate/cum</v>
          </cell>
          <cell r="R717">
            <v>132.9</v>
          </cell>
        </row>
        <row r="719">
          <cell r="A719" t="str">
            <v>d)</v>
          </cell>
          <cell r="C719" t="str">
            <v>Earth work excavation - 4.0 to 5.0 m depth</v>
          </cell>
          <cell r="G719" t="str">
            <v>d)</v>
          </cell>
          <cell r="I719" t="str">
            <v>Earth work excavation - 4.0 to 5.0 m depth</v>
          </cell>
          <cell r="M719" t="str">
            <v>d)</v>
          </cell>
          <cell r="O719" t="str">
            <v>Earth work excavation - 4.0 to 5.0 m depth</v>
          </cell>
        </row>
        <row r="720">
          <cell r="A720">
            <v>1</v>
          </cell>
          <cell r="B720" t="str">
            <v>Cum</v>
          </cell>
          <cell r="C720" t="str">
            <v>E. W.Conforming to - SS 20 B</v>
          </cell>
          <cell r="F720">
            <v>16.3</v>
          </cell>
          <cell r="G720">
            <v>1</v>
          </cell>
          <cell r="H720" t="str">
            <v>Cum</v>
          </cell>
          <cell r="I720" t="str">
            <v xml:space="preserve">E. W.Conforming to </v>
          </cell>
          <cell r="L720">
            <v>20.399999999999999</v>
          </cell>
          <cell r="M720">
            <v>1</v>
          </cell>
          <cell r="N720" t="str">
            <v>Cum</v>
          </cell>
          <cell r="O720" t="str">
            <v xml:space="preserve">E. W.Conforming to - </v>
          </cell>
          <cell r="R720">
            <v>63.9</v>
          </cell>
        </row>
        <row r="721">
          <cell r="C721" t="str">
            <v>100 % Extra for narrow trenches</v>
          </cell>
          <cell r="F721">
            <v>16.3</v>
          </cell>
          <cell r="I721" t="str">
            <v>100 % Extra for narrow trenches</v>
          </cell>
          <cell r="L721">
            <v>20.399999999999999</v>
          </cell>
          <cell r="O721" t="str">
            <v>100 % Extra for narrow trenches</v>
          </cell>
          <cell r="R721">
            <v>63.9</v>
          </cell>
        </row>
        <row r="722">
          <cell r="A722" t="str">
            <v>3</v>
          </cell>
          <cell r="B722" t="str">
            <v>m</v>
          </cell>
          <cell r="C722" t="str">
            <v>Add extra labour for additonal 1 m lift</v>
          </cell>
          <cell r="D722">
            <v>2.5499999999999998</v>
          </cell>
          <cell r="E722" t="str">
            <v>cum</v>
          </cell>
          <cell r="F722">
            <v>7.6499999999999995</v>
          </cell>
          <cell r="G722" t="str">
            <v>3</v>
          </cell>
          <cell r="H722" t="str">
            <v>m</v>
          </cell>
          <cell r="I722" t="str">
            <v>Add extra labour for additonal 1 m lift</v>
          </cell>
          <cell r="J722">
            <v>2.5499999999999998</v>
          </cell>
          <cell r="K722" t="str">
            <v>cum</v>
          </cell>
          <cell r="L722">
            <v>7.6499999999999995</v>
          </cell>
          <cell r="M722" t="str">
            <v>3</v>
          </cell>
          <cell r="N722" t="str">
            <v>m</v>
          </cell>
          <cell r="O722" t="str">
            <v>Add extra labour for additonal 1 m lift</v>
          </cell>
          <cell r="P722">
            <v>2.5499999999999998</v>
          </cell>
          <cell r="Q722" t="str">
            <v>cum</v>
          </cell>
          <cell r="R722">
            <v>7.6499999999999995</v>
          </cell>
        </row>
        <row r="723">
          <cell r="D723" t="str">
            <v>Rate/cum</v>
          </cell>
          <cell r="F723">
            <v>40.25</v>
          </cell>
          <cell r="J723" t="str">
            <v>Rate/cum</v>
          </cell>
          <cell r="L723">
            <v>48.449999999999996</v>
          </cell>
          <cell r="P723" t="str">
            <v>Rate/cum</v>
          </cell>
          <cell r="R723">
            <v>135.44999999999999</v>
          </cell>
        </row>
        <row r="725">
          <cell r="A725" t="str">
            <v>e)</v>
          </cell>
          <cell r="C725" t="str">
            <v>Earth work excavation - 5.0 to 6.0 m depth</v>
          </cell>
          <cell r="G725" t="str">
            <v>e)</v>
          </cell>
          <cell r="I725" t="str">
            <v>Earth work excavation - 5.0 to 6.0 m depth</v>
          </cell>
          <cell r="M725" t="str">
            <v>e)</v>
          </cell>
          <cell r="O725" t="str">
            <v>Earth work excavation - 5.0 to 6.0 m depth</v>
          </cell>
        </row>
        <row r="726">
          <cell r="A726">
            <v>1</v>
          </cell>
          <cell r="B726" t="str">
            <v>Cum</v>
          </cell>
          <cell r="C726" t="str">
            <v>E. W.Conforming to - SS 20 B</v>
          </cell>
          <cell r="F726">
            <v>16.3</v>
          </cell>
          <cell r="G726">
            <v>1</v>
          </cell>
          <cell r="H726" t="str">
            <v>Cum</v>
          </cell>
          <cell r="I726" t="str">
            <v xml:space="preserve">E. W.Conforming to </v>
          </cell>
          <cell r="L726">
            <v>20.399999999999999</v>
          </cell>
          <cell r="M726">
            <v>1</v>
          </cell>
          <cell r="N726" t="str">
            <v>Cum</v>
          </cell>
          <cell r="O726" t="str">
            <v xml:space="preserve">E. W.Conforming to - </v>
          </cell>
          <cell r="R726">
            <v>63.9</v>
          </cell>
        </row>
        <row r="727">
          <cell r="C727" t="str">
            <v>100 % Extra for narrow trenches</v>
          </cell>
          <cell r="F727">
            <v>16.3</v>
          </cell>
          <cell r="I727" t="str">
            <v>100 % Extra for narrow trenches</v>
          </cell>
          <cell r="L727">
            <v>20.399999999999999</v>
          </cell>
          <cell r="O727" t="str">
            <v>100 % Extra for narrow trenches</v>
          </cell>
          <cell r="R727">
            <v>63.9</v>
          </cell>
        </row>
        <row r="728">
          <cell r="A728" t="str">
            <v>4</v>
          </cell>
          <cell r="B728" t="str">
            <v>m</v>
          </cell>
          <cell r="C728" t="str">
            <v>Add extra labour for additonal 1 m lift</v>
          </cell>
          <cell r="D728">
            <v>2.5499999999999998</v>
          </cell>
          <cell r="E728" t="str">
            <v>cum</v>
          </cell>
          <cell r="F728">
            <v>10.199999999999999</v>
          </cell>
          <cell r="G728" t="str">
            <v>4</v>
          </cell>
          <cell r="H728" t="str">
            <v>m</v>
          </cell>
          <cell r="I728" t="str">
            <v>Add extra labour for additonal 1 m lift</v>
          </cell>
          <cell r="J728">
            <v>2.5499999999999998</v>
          </cell>
          <cell r="K728" t="str">
            <v>cum</v>
          </cell>
          <cell r="L728">
            <v>10.199999999999999</v>
          </cell>
          <cell r="M728" t="str">
            <v>4</v>
          </cell>
          <cell r="N728" t="str">
            <v>m</v>
          </cell>
          <cell r="O728" t="str">
            <v>Add extra labour for additonal 1 m lift</v>
          </cell>
          <cell r="P728">
            <v>2.5499999999999998</v>
          </cell>
          <cell r="Q728" t="str">
            <v>cum</v>
          </cell>
          <cell r="R728">
            <v>10.199999999999999</v>
          </cell>
        </row>
        <row r="729">
          <cell r="D729" t="str">
            <v>Rate/cum</v>
          </cell>
          <cell r="F729">
            <v>42.8</v>
          </cell>
          <cell r="J729" t="str">
            <v>Rate/cum</v>
          </cell>
          <cell r="L729">
            <v>51</v>
          </cell>
          <cell r="P729" t="str">
            <v>Rate/cum</v>
          </cell>
          <cell r="R729">
            <v>138</v>
          </cell>
        </row>
        <row r="731">
          <cell r="A731" t="str">
            <v>f)</v>
          </cell>
          <cell r="C731" t="str">
            <v>Earth work excavation - 6.0 to 7.0 m depth</v>
          </cell>
          <cell r="G731" t="str">
            <v>f)</v>
          </cell>
          <cell r="I731" t="str">
            <v>Earth work excavation - 6.0 to 7.0 m depth</v>
          </cell>
          <cell r="M731" t="str">
            <v>f)</v>
          </cell>
          <cell r="O731" t="str">
            <v>Earth work excavation - 6.0 to 7.0 m depth</v>
          </cell>
        </row>
        <row r="732">
          <cell r="A732">
            <v>1</v>
          </cell>
          <cell r="B732" t="str">
            <v>Cum</v>
          </cell>
          <cell r="C732" t="str">
            <v>E. W.Conforming to - SS 20 B</v>
          </cell>
          <cell r="F732">
            <v>16.3</v>
          </cell>
          <cell r="G732">
            <v>1</v>
          </cell>
          <cell r="H732" t="str">
            <v>Cum</v>
          </cell>
          <cell r="I732" t="str">
            <v xml:space="preserve">E. W.Conforming to </v>
          </cell>
          <cell r="L732">
            <v>20.399999999999999</v>
          </cell>
          <cell r="M732">
            <v>1</v>
          </cell>
          <cell r="N732" t="str">
            <v>Cum</v>
          </cell>
          <cell r="O732" t="str">
            <v xml:space="preserve">E. W.Conforming to - </v>
          </cell>
          <cell r="R732">
            <v>63.9</v>
          </cell>
        </row>
        <row r="733">
          <cell r="C733" t="str">
            <v>100 % Extra for narrow trenches</v>
          </cell>
          <cell r="F733">
            <v>16.3</v>
          </cell>
          <cell r="I733" t="str">
            <v>100 % Extra for narrow trenches</v>
          </cell>
          <cell r="L733">
            <v>20.399999999999999</v>
          </cell>
          <cell r="O733" t="str">
            <v>100 % Extra for narrow trenches</v>
          </cell>
          <cell r="R733">
            <v>63.9</v>
          </cell>
        </row>
        <row r="734">
          <cell r="A734" t="str">
            <v>5</v>
          </cell>
          <cell r="B734" t="str">
            <v>m</v>
          </cell>
          <cell r="C734" t="str">
            <v>Add extra labour for additonal 1 m lift</v>
          </cell>
          <cell r="D734">
            <v>2.5499999999999998</v>
          </cell>
          <cell r="E734" t="str">
            <v>cum</v>
          </cell>
          <cell r="F734">
            <v>12.75</v>
          </cell>
          <cell r="G734" t="str">
            <v>5</v>
          </cell>
          <cell r="H734" t="str">
            <v>m</v>
          </cell>
          <cell r="I734" t="str">
            <v>Add extra labour for additonal 1 m lift</v>
          </cell>
          <cell r="J734">
            <v>2.5499999999999998</v>
          </cell>
          <cell r="K734" t="str">
            <v>cum</v>
          </cell>
          <cell r="L734">
            <v>12.75</v>
          </cell>
          <cell r="M734" t="str">
            <v>5</v>
          </cell>
          <cell r="N734" t="str">
            <v>m</v>
          </cell>
          <cell r="O734" t="str">
            <v>Add extra labour for additonal 1 m lift</v>
          </cell>
          <cell r="P734">
            <v>2.5499999999999998</v>
          </cell>
          <cell r="Q734" t="str">
            <v>cum</v>
          </cell>
          <cell r="R734">
            <v>12.75</v>
          </cell>
        </row>
        <row r="735">
          <cell r="D735" t="str">
            <v>Rate/cum</v>
          </cell>
          <cell r="F735">
            <v>45.35</v>
          </cell>
          <cell r="J735" t="str">
            <v>Rate/cum</v>
          </cell>
          <cell r="L735">
            <v>53.55</v>
          </cell>
          <cell r="P735" t="str">
            <v>Rate/cum</v>
          </cell>
          <cell r="R735">
            <v>140.55000000000001</v>
          </cell>
        </row>
        <row r="737">
          <cell r="A737" t="str">
            <v>g)</v>
          </cell>
          <cell r="C737" t="str">
            <v>Earth work excavation - 7.0 to 8.0 m depth</v>
          </cell>
          <cell r="G737" t="str">
            <v>g)</v>
          </cell>
          <cell r="I737" t="str">
            <v>Earth work excavation - 7.0 to 8.0 m depth</v>
          </cell>
          <cell r="M737" t="str">
            <v>g)</v>
          </cell>
          <cell r="O737" t="str">
            <v>Earth work excavation - 7.0 to 8.0 m depth</v>
          </cell>
        </row>
        <row r="738">
          <cell r="A738">
            <v>1</v>
          </cell>
          <cell r="B738" t="str">
            <v>Cum</v>
          </cell>
          <cell r="C738" t="str">
            <v>E. W.Conforming to - SS 20 B</v>
          </cell>
          <cell r="F738">
            <v>16.3</v>
          </cell>
          <cell r="G738">
            <v>1</v>
          </cell>
          <cell r="H738" t="str">
            <v>Cum</v>
          </cell>
          <cell r="I738" t="str">
            <v xml:space="preserve">E. W.Conforming to </v>
          </cell>
          <cell r="L738">
            <v>20.399999999999999</v>
          </cell>
          <cell r="M738">
            <v>1</v>
          </cell>
          <cell r="N738" t="str">
            <v>Cum</v>
          </cell>
          <cell r="O738" t="str">
            <v xml:space="preserve">E. W.Conforming to - </v>
          </cell>
          <cell r="R738">
            <v>63.9</v>
          </cell>
        </row>
        <row r="739">
          <cell r="C739" t="str">
            <v>100 % Extra for narrow trenches</v>
          </cell>
          <cell r="F739">
            <v>16.3</v>
          </cell>
          <cell r="I739" t="str">
            <v>100 % Extra for narrow trenches</v>
          </cell>
          <cell r="L739">
            <v>20.399999999999999</v>
          </cell>
          <cell r="O739" t="str">
            <v>100 % Extra for narrow trenches</v>
          </cell>
          <cell r="R739">
            <v>63.9</v>
          </cell>
        </row>
        <row r="740">
          <cell r="A740" t="str">
            <v>6</v>
          </cell>
          <cell r="B740" t="str">
            <v>m</v>
          </cell>
          <cell r="C740" t="str">
            <v>Add extra labour for additonal 1 m lift</v>
          </cell>
          <cell r="D740">
            <v>2.5499999999999998</v>
          </cell>
          <cell r="E740" t="str">
            <v>cum</v>
          </cell>
          <cell r="F740">
            <v>15.299999999999999</v>
          </cell>
          <cell r="G740" t="str">
            <v>6</v>
          </cell>
          <cell r="H740" t="str">
            <v>m</v>
          </cell>
          <cell r="I740" t="str">
            <v>Add extra labour for additonal 1 m lift</v>
          </cell>
          <cell r="J740">
            <v>2.5499999999999998</v>
          </cell>
          <cell r="K740" t="str">
            <v>cum</v>
          </cell>
          <cell r="L740">
            <v>15.299999999999999</v>
          </cell>
          <cell r="M740" t="str">
            <v>6</v>
          </cell>
          <cell r="N740" t="str">
            <v>m</v>
          </cell>
          <cell r="O740" t="str">
            <v>Add extra labour for additonal 1 m lift</v>
          </cell>
          <cell r="P740">
            <v>2.5499999999999998</v>
          </cell>
          <cell r="Q740" t="str">
            <v>cum</v>
          </cell>
          <cell r="R740">
            <v>15.299999999999999</v>
          </cell>
        </row>
        <row r="741">
          <cell r="D741" t="str">
            <v>Rate/cum</v>
          </cell>
          <cell r="F741">
            <v>47.9</v>
          </cell>
          <cell r="J741" t="str">
            <v>Rate/cum</v>
          </cell>
          <cell r="L741">
            <v>56.099999999999994</v>
          </cell>
          <cell r="P741" t="str">
            <v>Rate/cum</v>
          </cell>
          <cell r="R741">
            <v>143.1</v>
          </cell>
        </row>
        <row r="743">
          <cell r="A743" t="str">
            <v>h)</v>
          </cell>
          <cell r="C743" t="str">
            <v>Earth work excavation - 8.0 to 9.0 m depth</v>
          </cell>
          <cell r="G743" t="str">
            <v>h)</v>
          </cell>
          <cell r="I743" t="str">
            <v>Earth work excavation - 8.0 to 9.0 m depth</v>
          </cell>
          <cell r="M743" t="str">
            <v>h)</v>
          </cell>
          <cell r="O743" t="str">
            <v>Earth work excavation - 8.0 to 9.0 m depth</v>
          </cell>
        </row>
        <row r="744">
          <cell r="A744">
            <v>1</v>
          </cell>
          <cell r="B744" t="str">
            <v>Cum</v>
          </cell>
          <cell r="C744" t="str">
            <v>E. W.Conforming to - SS 20 B</v>
          </cell>
          <cell r="F744">
            <v>16.3</v>
          </cell>
          <cell r="G744">
            <v>1</v>
          </cell>
          <cell r="H744" t="str">
            <v>Cum</v>
          </cell>
          <cell r="I744" t="str">
            <v xml:space="preserve">E. W.Conforming to </v>
          </cell>
          <cell r="L744">
            <v>20.399999999999999</v>
          </cell>
          <cell r="M744">
            <v>1</v>
          </cell>
          <cell r="N744" t="str">
            <v>Cum</v>
          </cell>
          <cell r="O744" t="str">
            <v xml:space="preserve">E. W.Conforming to - </v>
          </cell>
          <cell r="R744">
            <v>63.9</v>
          </cell>
        </row>
        <row r="745">
          <cell r="C745" t="str">
            <v>100 % Extra for narrow trenches</v>
          </cell>
          <cell r="F745">
            <v>16.3</v>
          </cell>
          <cell r="I745" t="str">
            <v>100 % Extra for narrow trenches</v>
          </cell>
          <cell r="L745">
            <v>20.399999999999999</v>
          </cell>
          <cell r="O745" t="str">
            <v>100 % Extra for narrow trenches</v>
          </cell>
          <cell r="R745">
            <v>63.9</v>
          </cell>
        </row>
        <row r="746">
          <cell r="A746" t="str">
            <v>7</v>
          </cell>
          <cell r="B746" t="str">
            <v>m</v>
          </cell>
          <cell r="C746" t="str">
            <v>Add extra labour for additonal 1 m lift</v>
          </cell>
          <cell r="D746">
            <v>2.5499999999999998</v>
          </cell>
          <cell r="E746" t="str">
            <v>cum</v>
          </cell>
          <cell r="F746">
            <v>17.849999999999998</v>
          </cell>
          <cell r="G746" t="str">
            <v>7</v>
          </cell>
          <cell r="H746" t="str">
            <v>m</v>
          </cell>
          <cell r="I746" t="str">
            <v>Add extra labour for additonal 1 m lift</v>
          </cell>
          <cell r="J746">
            <v>2.5499999999999998</v>
          </cell>
          <cell r="K746" t="str">
            <v>cum</v>
          </cell>
          <cell r="L746">
            <v>17.849999999999998</v>
          </cell>
          <cell r="M746" t="str">
            <v>7</v>
          </cell>
          <cell r="N746" t="str">
            <v>m</v>
          </cell>
          <cell r="O746" t="str">
            <v>Add extra labour for additonal 1 m lift</v>
          </cell>
          <cell r="P746">
            <v>2.5499999999999998</v>
          </cell>
          <cell r="Q746" t="str">
            <v>cum</v>
          </cell>
          <cell r="R746">
            <v>17.849999999999998</v>
          </cell>
        </row>
        <row r="747">
          <cell r="D747" t="str">
            <v>Rate/cum</v>
          </cell>
          <cell r="F747">
            <v>50.45</v>
          </cell>
          <cell r="J747" t="str">
            <v>Rate/cum</v>
          </cell>
          <cell r="L747">
            <v>58.649999999999991</v>
          </cell>
          <cell r="P747" t="str">
            <v>Rate/cum</v>
          </cell>
          <cell r="R747">
            <v>145.65</v>
          </cell>
        </row>
        <row r="749">
          <cell r="A749" t="str">
            <v>32</v>
          </cell>
          <cell r="B749" t="str">
            <v>Open well Earth work excavation for Pumping Station</v>
          </cell>
          <cell r="G749" t="str">
            <v>32</v>
          </cell>
          <cell r="H749" t="str">
            <v>Open well Earth work excavation for Pumping Station</v>
          </cell>
          <cell r="M749" t="str">
            <v>32</v>
          </cell>
          <cell r="N749" t="str">
            <v>Open well Earth work excavation for Pumping Station</v>
          </cell>
        </row>
        <row r="750">
          <cell r="B750" t="str">
            <v>Earth work open well excavation complaying with relevant cluases of TNDSS well sinking and with lead upto 10m in sand , silt or other loose soil , wet sand or silt not under water , light black cotton soil , sandy loam , and ordinary soil - first depth of</v>
          </cell>
          <cell r="H750" t="str">
            <v>Sinking of well in sand , including bailing or pumping charges , if necessary  etc. complete first depth of 2 m</v>
          </cell>
          <cell r="N750" t="str">
            <v xml:space="preserve">Sinking </v>
          </cell>
        </row>
        <row r="751">
          <cell r="A751" t="str">
            <v>Quantity</v>
          </cell>
          <cell r="C751" t="str">
            <v>Description</v>
          </cell>
          <cell r="D751" t="str">
            <v>Rate</v>
          </cell>
          <cell r="E751" t="str">
            <v>Per</v>
          </cell>
          <cell r="F751" t="str">
            <v>Amount</v>
          </cell>
          <cell r="G751" t="str">
            <v>Quantity</v>
          </cell>
          <cell r="I751" t="str">
            <v>Description</v>
          </cell>
          <cell r="J751" t="str">
            <v>Rate</v>
          </cell>
          <cell r="K751" t="str">
            <v>Per</v>
          </cell>
          <cell r="L751" t="str">
            <v>Amount</v>
          </cell>
          <cell r="M751" t="str">
            <v>Quantity</v>
          </cell>
          <cell r="O751" t="str">
            <v>Description</v>
          </cell>
          <cell r="P751" t="str">
            <v>Rate</v>
          </cell>
          <cell r="Q751" t="str">
            <v>Per</v>
          </cell>
          <cell r="R751" t="str">
            <v>Amount</v>
          </cell>
        </row>
        <row r="752">
          <cell r="A752" t="str">
            <v>a)</v>
          </cell>
          <cell r="C752" t="str">
            <v>Earth work excavation depth upto 2.0 m</v>
          </cell>
          <cell r="G752" t="str">
            <v>a)</v>
          </cell>
          <cell r="I752" t="str">
            <v>Earth work excavation depth upto 2.0 m</v>
          </cell>
          <cell r="M752" t="str">
            <v>a)</v>
          </cell>
          <cell r="O752" t="str">
            <v>Earth work excavation depth upto 2.0 m</v>
          </cell>
        </row>
        <row r="753">
          <cell r="A753">
            <v>1</v>
          </cell>
          <cell r="B753" t="str">
            <v>Cum</v>
          </cell>
          <cell r="C753" t="str">
            <v xml:space="preserve">Open well Earthwork Excavation </v>
          </cell>
          <cell r="D753">
            <v>16.3</v>
          </cell>
          <cell r="E753" t="str">
            <v>Cum</v>
          </cell>
          <cell r="F753">
            <v>16.3</v>
          </cell>
          <cell r="G753">
            <v>1</v>
          </cell>
          <cell r="H753" t="str">
            <v>Cum</v>
          </cell>
          <cell r="I753" t="str">
            <v xml:space="preserve">Open well Earthwork Excavation </v>
          </cell>
          <cell r="J753">
            <v>35.700000000000003</v>
          </cell>
          <cell r="K753" t="str">
            <v>Cum</v>
          </cell>
          <cell r="L753">
            <v>35.700000000000003</v>
          </cell>
          <cell r="M753">
            <v>1</v>
          </cell>
          <cell r="N753" t="str">
            <v>Cum</v>
          </cell>
          <cell r="O753" t="str">
            <v xml:space="preserve">Open well Earthwork Excavation </v>
          </cell>
          <cell r="P753">
            <v>61.2</v>
          </cell>
          <cell r="Q753" t="str">
            <v>Cum</v>
          </cell>
          <cell r="R753">
            <v>61.2</v>
          </cell>
        </row>
        <row r="754">
          <cell r="C754" t="str">
            <v xml:space="preserve">10 % extra for Barricading and lights </v>
          </cell>
          <cell r="F754">
            <v>1.6300000000000001</v>
          </cell>
          <cell r="I754" t="str">
            <v xml:space="preserve">10 % extra for Barricading and lights </v>
          </cell>
          <cell r="L754">
            <v>3.5700000000000003</v>
          </cell>
          <cell r="O754" t="str">
            <v xml:space="preserve">10 % extra for Barricading and lights </v>
          </cell>
          <cell r="R754">
            <v>6.120000000000001</v>
          </cell>
        </row>
        <row r="755">
          <cell r="D755" t="str">
            <v>Rate/cum</v>
          </cell>
          <cell r="F755">
            <v>17.93</v>
          </cell>
          <cell r="J755" t="str">
            <v>Rate/cum</v>
          </cell>
          <cell r="L755">
            <v>39.270000000000003</v>
          </cell>
          <cell r="P755" t="str">
            <v>Rate/cum</v>
          </cell>
          <cell r="R755">
            <v>67.320000000000007</v>
          </cell>
        </row>
        <row r="757">
          <cell r="A757" t="str">
            <v>b)</v>
          </cell>
          <cell r="C757" t="str">
            <v>Earth work excavation - 2.0 to 4.0 m depth</v>
          </cell>
          <cell r="G757" t="str">
            <v>b)</v>
          </cell>
          <cell r="I757" t="str">
            <v>Earth work excavation - 2.0 to 4.0 m depth</v>
          </cell>
          <cell r="M757" t="str">
            <v>b)</v>
          </cell>
          <cell r="O757" t="str">
            <v>Earth work excavation - 2.0 to 4.0 m depth</v>
          </cell>
        </row>
        <row r="758">
          <cell r="A758" t="str">
            <v>2</v>
          </cell>
          <cell r="B758" t="str">
            <v>times</v>
          </cell>
          <cell r="C758" t="str">
            <v xml:space="preserve">Open well Earthwork Excavation </v>
          </cell>
          <cell r="D758">
            <v>16.3</v>
          </cell>
          <cell r="E758" t="str">
            <v>cum</v>
          </cell>
          <cell r="F758">
            <v>32.6</v>
          </cell>
          <cell r="G758" t="str">
            <v>2</v>
          </cell>
          <cell r="H758" t="str">
            <v>times</v>
          </cell>
          <cell r="I758" t="str">
            <v xml:space="preserve">Open well Earthwork Excavation </v>
          </cell>
          <cell r="J758">
            <v>35.700000000000003</v>
          </cell>
          <cell r="K758" t="str">
            <v>cum</v>
          </cell>
          <cell r="L758">
            <v>71.400000000000006</v>
          </cell>
          <cell r="M758" t="str">
            <v>2</v>
          </cell>
          <cell r="N758" t="str">
            <v>times</v>
          </cell>
          <cell r="O758" t="str">
            <v xml:space="preserve">Open well Earthwork Excavation </v>
          </cell>
          <cell r="P758">
            <v>61.2</v>
          </cell>
          <cell r="Q758" t="str">
            <v>cum</v>
          </cell>
          <cell r="R758">
            <v>122.4</v>
          </cell>
        </row>
        <row r="759">
          <cell r="A759" t="str">
            <v>1</v>
          </cell>
          <cell r="B759" t="str">
            <v>m</v>
          </cell>
          <cell r="C759" t="str">
            <v>Add extra labour for additonal 1 m lift</v>
          </cell>
          <cell r="D759">
            <v>2.5499999999999998</v>
          </cell>
          <cell r="E759" t="str">
            <v>cum</v>
          </cell>
          <cell r="F759">
            <v>2.5499999999999998</v>
          </cell>
          <cell r="G759" t="str">
            <v>1</v>
          </cell>
          <cell r="H759" t="str">
            <v>m</v>
          </cell>
          <cell r="I759" t="str">
            <v>Add extra labour for additonal 1 m lift</v>
          </cell>
          <cell r="J759">
            <v>2.5499999999999998</v>
          </cell>
          <cell r="K759" t="str">
            <v>cum</v>
          </cell>
          <cell r="L759">
            <v>2.5499999999999998</v>
          </cell>
          <cell r="M759" t="str">
            <v>1</v>
          </cell>
          <cell r="N759" t="str">
            <v>m</v>
          </cell>
          <cell r="O759" t="str">
            <v>Add extra labour for additonal 1 m lift</v>
          </cell>
          <cell r="P759">
            <v>2.5499999999999998</v>
          </cell>
          <cell r="Q759" t="str">
            <v>cum</v>
          </cell>
          <cell r="R759">
            <v>2.5499999999999998</v>
          </cell>
        </row>
        <row r="760">
          <cell r="D760" t="str">
            <v>Rate/cum</v>
          </cell>
          <cell r="F760">
            <v>35.15</v>
          </cell>
          <cell r="J760" t="str">
            <v>Rate/cum</v>
          </cell>
          <cell r="L760">
            <v>73.95</v>
          </cell>
          <cell r="P760" t="str">
            <v>Rate/cum</v>
          </cell>
          <cell r="R760">
            <v>124.95</v>
          </cell>
        </row>
        <row r="762">
          <cell r="A762" t="str">
            <v>c)</v>
          </cell>
          <cell r="C762" t="str">
            <v>Earth work excavation - 4.0 to 6.0 m depth</v>
          </cell>
          <cell r="G762" t="str">
            <v>c)</v>
          </cell>
          <cell r="I762" t="str">
            <v>Earth work excavation - 4.0 to 6.0 m depth</v>
          </cell>
          <cell r="M762" t="str">
            <v>c)</v>
          </cell>
          <cell r="O762" t="str">
            <v>Earth work excavation - 4.0 to 6.0 m depth</v>
          </cell>
        </row>
        <row r="763">
          <cell r="A763" t="str">
            <v>3</v>
          </cell>
          <cell r="B763" t="str">
            <v>times</v>
          </cell>
          <cell r="C763" t="str">
            <v xml:space="preserve">Open well Earthwork Excavation </v>
          </cell>
          <cell r="D763">
            <v>16.3</v>
          </cell>
          <cell r="E763" t="str">
            <v>cum</v>
          </cell>
          <cell r="F763">
            <v>48.900000000000006</v>
          </cell>
          <cell r="G763" t="str">
            <v>3</v>
          </cell>
          <cell r="H763" t="str">
            <v>times</v>
          </cell>
          <cell r="I763" t="str">
            <v xml:space="preserve">Open well Earthwork Excavation </v>
          </cell>
          <cell r="J763">
            <v>35.700000000000003</v>
          </cell>
          <cell r="K763" t="str">
            <v>cum</v>
          </cell>
          <cell r="L763">
            <v>107.10000000000001</v>
          </cell>
          <cell r="M763" t="str">
            <v>3</v>
          </cell>
          <cell r="N763" t="str">
            <v>times</v>
          </cell>
          <cell r="O763" t="str">
            <v xml:space="preserve">Open well Earthwork Excavation </v>
          </cell>
          <cell r="P763">
            <v>61.2</v>
          </cell>
          <cell r="Q763" t="str">
            <v>cum</v>
          </cell>
          <cell r="R763">
            <v>183.60000000000002</v>
          </cell>
        </row>
        <row r="764">
          <cell r="A764" t="str">
            <v>3</v>
          </cell>
          <cell r="B764" t="str">
            <v>m</v>
          </cell>
          <cell r="C764" t="str">
            <v>Add extra labour for additonal 1 m lift</v>
          </cell>
          <cell r="D764">
            <v>2.5499999999999998</v>
          </cell>
          <cell r="E764" t="str">
            <v>cum</v>
          </cell>
          <cell r="F764">
            <v>7.6499999999999995</v>
          </cell>
          <cell r="G764" t="str">
            <v>3</v>
          </cell>
          <cell r="H764" t="str">
            <v>m</v>
          </cell>
          <cell r="I764" t="str">
            <v>Add extra labour for additonal 1 m lift</v>
          </cell>
          <cell r="J764">
            <v>2.5499999999999998</v>
          </cell>
          <cell r="K764" t="str">
            <v>cum</v>
          </cell>
          <cell r="L764">
            <v>7.6499999999999995</v>
          </cell>
          <cell r="M764" t="str">
            <v>3</v>
          </cell>
          <cell r="N764" t="str">
            <v>m</v>
          </cell>
          <cell r="O764" t="str">
            <v>Add extra labour for additonal 1 m lift</v>
          </cell>
          <cell r="P764">
            <v>2.5499999999999998</v>
          </cell>
          <cell r="Q764" t="str">
            <v>cum</v>
          </cell>
          <cell r="R764">
            <v>7.6499999999999995</v>
          </cell>
        </row>
        <row r="765">
          <cell r="D765" t="str">
            <v>Rate/cum</v>
          </cell>
          <cell r="F765">
            <v>56.550000000000004</v>
          </cell>
          <cell r="J765" t="str">
            <v>Rate/cum</v>
          </cell>
          <cell r="L765">
            <v>114.75000000000001</v>
          </cell>
          <cell r="P765" t="str">
            <v>Rate/cum</v>
          </cell>
          <cell r="R765">
            <v>191.25000000000003</v>
          </cell>
        </row>
        <row r="767">
          <cell r="A767" t="str">
            <v>d)</v>
          </cell>
          <cell r="C767" t="str">
            <v>Earth work excavation - 6.0 to 8.0 m depth</v>
          </cell>
          <cell r="G767" t="str">
            <v>d)</v>
          </cell>
          <cell r="I767" t="str">
            <v>Earth work excavation - 6.0 to 8.0 m depth</v>
          </cell>
          <cell r="M767" t="str">
            <v>d)</v>
          </cell>
          <cell r="O767" t="str">
            <v>Earth work excavation - 6.0 to 8.0 m depth</v>
          </cell>
        </row>
        <row r="768">
          <cell r="A768" t="str">
            <v>4</v>
          </cell>
          <cell r="B768" t="str">
            <v>times</v>
          </cell>
          <cell r="C768" t="str">
            <v xml:space="preserve">Open well Earthwork Excavation </v>
          </cell>
          <cell r="D768">
            <v>16.3</v>
          </cell>
          <cell r="E768" t="str">
            <v>cum</v>
          </cell>
          <cell r="F768">
            <v>65.2</v>
          </cell>
          <cell r="G768" t="str">
            <v>4</v>
          </cell>
          <cell r="H768" t="str">
            <v>times</v>
          </cell>
          <cell r="I768" t="str">
            <v xml:space="preserve">Open well Earthwork Excavation </v>
          </cell>
          <cell r="J768">
            <v>35.700000000000003</v>
          </cell>
          <cell r="K768" t="str">
            <v>cum</v>
          </cell>
          <cell r="L768">
            <v>142.80000000000001</v>
          </cell>
          <cell r="M768" t="str">
            <v>4</v>
          </cell>
          <cell r="N768" t="str">
            <v>times</v>
          </cell>
          <cell r="O768" t="str">
            <v xml:space="preserve">Open well Earthwork Excavation </v>
          </cell>
          <cell r="P768">
            <v>61.2</v>
          </cell>
          <cell r="Q768" t="str">
            <v>cum</v>
          </cell>
          <cell r="R768">
            <v>244.8</v>
          </cell>
        </row>
        <row r="769">
          <cell r="A769" t="str">
            <v>5</v>
          </cell>
          <cell r="B769" t="str">
            <v>m</v>
          </cell>
          <cell r="C769" t="str">
            <v>Add extra labour for additonal 1 m lift</v>
          </cell>
          <cell r="D769">
            <v>2.5499999999999998</v>
          </cell>
          <cell r="E769" t="str">
            <v>cum</v>
          </cell>
          <cell r="F769">
            <v>12.75</v>
          </cell>
          <cell r="G769" t="str">
            <v>5</v>
          </cell>
          <cell r="H769" t="str">
            <v>m</v>
          </cell>
          <cell r="I769" t="str">
            <v>Add extra labour for additonal 1 m lift</v>
          </cell>
          <cell r="J769">
            <v>2.5499999999999998</v>
          </cell>
          <cell r="K769" t="str">
            <v>cum</v>
          </cell>
          <cell r="L769">
            <v>12.75</v>
          </cell>
          <cell r="M769" t="str">
            <v>5</v>
          </cell>
          <cell r="N769" t="str">
            <v>m</v>
          </cell>
          <cell r="O769" t="str">
            <v>Add extra labour for additonal 1 m lift</v>
          </cell>
          <cell r="P769">
            <v>2.5499999999999998</v>
          </cell>
          <cell r="Q769" t="str">
            <v>cum</v>
          </cell>
          <cell r="R769">
            <v>12.75</v>
          </cell>
        </row>
        <row r="770">
          <cell r="D770" t="str">
            <v>Rate/cum</v>
          </cell>
          <cell r="F770">
            <v>77.95</v>
          </cell>
          <cell r="J770" t="str">
            <v>Rate/cum</v>
          </cell>
          <cell r="L770">
            <v>155.55000000000001</v>
          </cell>
          <cell r="P770" t="str">
            <v>Rate/cum</v>
          </cell>
          <cell r="R770">
            <v>257.55</v>
          </cell>
        </row>
        <row r="772">
          <cell r="A772" t="str">
            <v>e)</v>
          </cell>
          <cell r="C772" t="str">
            <v>Earth work excavation - 8.0 to 10.0 m depth</v>
          </cell>
          <cell r="G772" t="str">
            <v>e)</v>
          </cell>
          <cell r="I772" t="str">
            <v>Earth work excavation - 8.0 to 10.0 m depth</v>
          </cell>
          <cell r="M772" t="str">
            <v>e)</v>
          </cell>
          <cell r="O772" t="str">
            <v>Earth work excavation - 8.0 to 10.0 m depth</v>
          </cell>
        </row>
        <row r="773">
          <cell r="A773" t="str">
            <v>5</v>
          </cell>
          <cell r="B773" t="str">
            <v>times</v>
          </cell>
          <cell r="C773" t="str">
            <v xml:space="preserve">Open well Earthwork Excavation </v>
          </cell>
          <cell r="D773">
            <v>16.3</v>
          </cell>
          <cell r="E773" t="str">
            <v>cum</v>
          </cell>
          <cell r="F773">
            <v>81.5</v>
          </cell>
          <cell r="G773" t="str">
            <v>5</v>
          </cell>
          <cell r="H773" t="str">
            <v>times</v>
          </cell>
          <cell r="I773" t="str">
            <v xml:space="preserve">Open well Earthwork Excavation </v>
          </cell>
          <cell r="J773">
            <v>35.700000000000003</v>
          </cell>
          <cell r="K773" t="str">
            <v>cum</v>
          </cell>
          <cell r="L773">
            <v>178.5</v>
          </cell>
          <cell r="M773" t="str">
            <v>5</v>
          </cell>
          <cell r="N773" t="str">
            <v>times</v>
          </cell>
          <cell r="O773" t="str">
            <v xml:space="preserve">Open well Earthwork Excavation </v>
          </cell>
          <cell r="P773">
            <v>61.2</v>
          </cell>
          <cell r="Q773" t="str">
            <v>cum</v>
          </cell>
          <cell r="R773">
            <v>306</v>
          </cell>
        </row>
        <row r="774">
          <cell r="A774" t="str">
            <v>7</v>
          </cell>
          <cell r="B774" t="str">
            <v>m</v>
          </cell>
          <cell r="C774" t="str">
            <v>Add extra labour for additonal 1 m lift</v>
          </cell>
          <cell r="D774">
            <v>2.5499999999999998</v>
          </cell>
          <cell r="E774" t="str">
            <v>cum</v>
          </cell>
          <cell r="F774">
            <v>17.849999999999998</v>
          </cell>
          <cell r="G774" t="str">
            <v>7</v>
          </cell>
          <cell r="H774" t="str">
            <v>m</v>
          </cell>
          <cell r="I774" t="str">
            <v>Add extra labour for additonal 1 m lift</v>
          </cell>
          <cell r="J774">
            <v>2.5499999999999998</v>
          </cell>
          <cell r="K774" t="str">
            <v>cum</v>
          </cell>
          <cell r="L774">
            <v>17.849999999999998</v>
          </cell>
          <cell r="M774" t="str">
            <v>7</v>
          </cell>
          <cell r="N774" t="str">
            <v>m</v>
          </cell>
          <cell r="O774" t="str">
            <v>Add extra labour for additonal 1 m lift</v>
          </cell>
          <cell r="P774">
            <v>2.5499999999999998</v>
          </cell>
          <cell r="Q774" t="str">
            <v>cum</v>
          </cell>
          <cell r="R774">
            <v>17.849999999999998</v>
          </cell>
        </row>
        <row r="775">
          <cell r="D775" t="str">
            <v>Rate/cum</v>
          </cell>
          <cell r="F775">
            <v>99.35</v>
          </cell>
          <cell r="J775" t="str">
            <v>Rate/cum</v>
          </cell>
          <cell r="L775">
            <v>196.35</v>
          </cell>
          <cell r="P775" t="str">
            <v>Rate/cum</v>
          </cell>
          <cell r="R775">
            <v>323.85000000000002</v>
          </cell>
        </row>
        <row r="777">
          <cell r="A777" t="str">
            <v>f)</v>
          </cell>
          <cell r="C777" t="str">
            <v>Earth work excavation - 10.0 to 12.0 m depth</v>
          </cell>
          <cell r="G777" t="str">
            <v>f)</v>
          </cell>
          <cell r="I777" t="str">
            <v>Earth work excavation - 10.0 to 12.0 m depth</v>
          </cell>
          <cell r="M777" t="str">
            <v>f)</v>
          </cell>
          <cell r="O777" t="str">
            <v>Earth work excavation - 10.0 to 12.0 m depth</v>
          </cell>
        </row>
        <row r="778">
          <cell r="A778" t="str">
            <v>6</v>
          </cell>
          <cell r="B778" t="str">
            <v>times</v>
          </cell>
          <cell r="C778" t="str">
            <v xml:space="preserve">Open well Earthwork Excavation </v>
          </cell>
          <cell r="D778">
            <v>16.3</v>
          </cell>
          <cell r="E778" t="str">
            <v>Cum</v>
          </cell>
          <cell r="F778">
            <v>97.800000000000011</v>
          </cell>
          <cell r="G778" t="str">
            <v>6</v>
          </cell>
          <cell r="H778" t="str">
            <v>times</v>
          </cell>
          <cell r="I778" t="str">
            <v xml:space="preserve">Open well Earthwork Excavation </v>
          </cell>
          <cell r="J778">
            <v>35.700000000000003</v>
          </cell>
          <cell r="K778" t="str">
            <v>Cum</v>
          </cell>
          <cell r="L778">
            <v>214.20000000000002</v>
          </cell>
          <cell r="M778" t="str">
            <v>6</v>
          </cell>
          <cell r="N778" t="str">
            <v>times</v>
          </cell>
          <cell r="O778" t="str">
            <v xml:space="preserve">Open well Earthwork Excavation </v>
          </cell>
          <cell r="P778">
            <v>61.2</v>
          </cell>
          <cell r="Q778" t="str">
            <v>Cum</v>
          </cell>
          <cell r="R778">
            <v>367.20000000000005</v>
          </cell>
        </row>
        <row r="779">
          <cell r="A779" t="str">
            <v>9</v>
          </cell>
          <cell r="B779" t="str">
            <v>m</v>
          </cell>
          <cell r="C779" t="str">
            <v>Add extra labour for additonal 1 m lift</v>
          </cell>
          <cell r="D779">
            <v>2.5499999999999998</v>
          </cell>
          <cell r="E779" t="str">
            <v>cum</v>
          </cell>
          <cell r="F779">
            <v>22.95</v>
          </cell>
          <cell r="G779" t="str">
            <v>9</v>
          </cell>
          <cell r="H779" t="str">
            <v>m</v>
          </cell>
          <cell r="I779" t="str">
            <v>Add extra labour for additonal 1 m lift</v>
          </cell>
          <cell r="J779">
            <v>2.5499999999999998</v>
          </cell>
          <cell r="K779" t="str">
            <v>cum</v>
          </cell>
          <cell r="L779">
            <v>22.95</v>
          </cell>
          <cell r="M779" t="str">
            <v>9</v>
          </cell>
          <cell r="N779" t="str">
            <v>m</v>
          </cell>
          <cell r="O779" t="str">
            <v>Add extra labour for additonal 1 m lift</v>
          </cell>
          <cell r="P779">
            <v>2.5499999999999998</v>
          </cell>
          <cell r="Q779" t="str">
            <v>cum</v>
          </cell>
          <cell r="R779">
            <v>22.95</v>
          </cell>
        </row>
        <row r="780">
          <cell r="D780" t="str">
            <v>Rate/cum</v>
          </cell>
          <cell r="F780">
            <v>120.75000000000001</v>
          </cell>
          <cell r="J780" t="str">
            <v>Rate/cum</v>
          </cell>
          <cell r="L780">
            <v>237.15</v>
          </cell>
          <cell r="P780" t="str">
            <v>Rate/cum</v>
          </cell>
          <cell r="R780">
            <v>390.15000000000003</v>
          </cell>
        </row>
        <row r="782">
          <cell r="A782" t="str">
            <v>g)</v>
          </cell>
          <cell r="C782" t="str">
            <v>Upto 2.0 m Diameter of open well 10 % Excess is allowed over the basic rates for open well earthwork excavation for 1 cum</v>
          </cell>
          <cell r="G782" t="str">
            <v>g)</v>
          </cell>
          <cell r="I782" t="str">
            <v>Upto 2.0 m Diameter of open well 10 % Excess is allowed over the basic rates for open well earthwork excavation for 1 cum</v>
          </cell>
          <cell r="M782" t="str">
            <v>g)</v>
          </cell>
          <cell r="O782" t="str">
            <v>Upto 2.0 m Diameter of open well 10 % Excess is allowed over the basic rates for open well earthwork excavation for 1 cum</v>
          </cell>
        </row>
        <row r="783">
          <cell r="C783" t="str">
            <v>0 - 2.0 m depth</v>
          </cell>
          <cell r="D783" t="str">
            <v>Rate/cum</v>
          </cell>
          <cell r="F783">
            <v>19.723000000000003</v>
          </cell>
          <cell r="I783" t="str">
            <v>0 - 2.0 m depth</v>
          </cell>
          <cell r="J783" t="str">
            <v>Rate/cum</v>
          </cell>
          <cell r="L783">
            <v>43.19700000000001</v>
          </cell>
          <cell r="O783" t="str">
            <v>0 - 2.0 m depth</v>
          </cell>
          <cell r="P783" t="str">
            <v>Rate/cum</v>
          </cell>
          <cell r="R783">
            <v>74.052000000000021</v>
          </cell>
        </row>
        <row r="784">
          <cell r="C784" t="str">
            <v>2.0 - 4.0 m depth</v>
          </cell>
          <cell r="D784" t="str">
            <v>Rate/cum</v>
          </cell>
          <cell r="F784">
            <v>38.664999999999999</v>
          </cell>
          <cell r="I784" t="str">
            <v>2.0 - 4.0 m depth</v>
          </cell>
          <cell r="J784" t="str">
            <v>Rate/cum</v>
          </cell>
          <cell r="L784">
            <v>81.345000000000013</v>
          </cell>
          <cell r="O784" t="str">
            <v>2.0 - 4.0 m depth</v>
          </cell>
          <cell r="P784" t="str">
            <v>Rate/cum</v>
          </cell>
          <cell r="R784">
            <v>137.44500000000002</v>
          </cell>
        </row>
        <row r="785">
          <cell r="C785" t="str">
            <v>4.0 - 6.0 m depth</v>
          </cell>
          <cell r="D785" t="str">
            <v>Rate/cum</v>
          </cell>
          <cell r="F785">
            <v>62.205000000000013</v>
          </cell>
          <cell r="I785" t="str">
            <v>4.0 - 6.0 m depth</v>
          </cell>
          <cell r="J785" t="str">
            <v>Rate/cum</v>
          </cell>
          <cell r="L785">
            <v>126.22500000000002</v>
          </cell>
          <cell r="O785" t="str">
            <v>4.0 - 6.0 m depth</v>
          </cell>
          <cell r="P785" t="str">
            <v>Rate/cum</v>
          </cell>
          <cell r="R785">
            <v>210.37500000000006</v>
          </cell>
        </row>
        <row r="786">
          <cell r="C786" t="str">
            <v>6.0 - 8.0 m depth</v>
          </cell>
          <cell r="D786" t="str">
            <v>Rate/cum</v>
          </cell>
          <cell r="F786">
            <v>85.745000000000005</v>
          </cell>
          <cell r="I786" t="str">
            <v>6.0 - 8.0 m depth</v>
          </cell>
          <cell r="J786" t="str">
            <v>Rate/cum</v>
          </cell>
          <cell r="L786">
            <v>171.10500000000002</v>
          </cell>
          <cell r="O786" t="str">
            <v>6.0 - 8.0 m depth</v>
          </cell>
          <cell r="P786" t="str">
            <v>Rate/cum</v>
          </cell>
          <cell r="R786">
            <v>283.30500000000006</v>
          </cell>
        </row>
        <row r="787">
          <cell r="C787" t="str">
            <v>8.0 - 10.0 m depth</v>
          </cell>
          <cell r="D787" t="str">
            <v>Rate/cum</v>
          </cell>
          <cell r="F787">
            <v>109.285</v>
          </cell>
          <cell r="I787" t="str">
            <v>8.0 - 10.0 m depth</v>
          </cell>
          <cell r="J787" t="str">
            <v>Rate/cum</v>
          </cell>
          <cell r="L787">
            <v>215.98500000000001</v>
          </cell>
          <cell r="O787" t="str">
            <v>8.0 - 10.0 m depth</v>
          </cell>
          <cell r="P787" t="str">
            <v>Rate/cum</v>
          </cell>
          <cell r="R787">
            <v>356.23500000000007</v>
          </cell>
        </row>
        <row r="788">
          <cell r="C788" t="str">
            <v>10.0 - 12.0 m depth</v>
          </cell>
          <cell r="D788" t="str">
            <v>Rate/cum</v>
          </cell>
          <cell r="F788">
            <v>132.82500000000002</v>
          </cell>
          <cell r="I788" t="str">
            <v>10.0 - 12.0 m depth</v>
          </cell>
          <cell r="J788" t="str">
            <v>Rate/cum</v>
          </cell>
          <cell r="L788">
            <v>260.86500000000001</v>
          </cell>
          <cell r="O788" t="str">
            <v>10.0 - 12.0 m depth</v>
          </cell>
          <cell r="P788" t="str">
            <v>Rate/cum</v>
          </cell>
          <cell r="R788">
            <v>429.16500000000008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zoomScale="85" zoomScaleNormal="85" zoomScaleSheetLayoutView="90" workbookViewId="0">
      <selection activeCell="E12" sqref="E12"/>
    </sheetView>
  </sheetViews>
  <sheetFormatPr defaultColWidth="30" defaultRowHeight="12.75"/>
  <cols>
    <col min="1" max="1" width="8.28515625" style="151" bestFit="1" customWidth="1"/>
    <col min="2" max="2" width="51.140625" style="151" customWidth="1"/>
    <col min="3" max="3" width="10.42578125" style="151" bestFit="1" customWidth="1"/>
    <col min="4" max="4" width="11.7109375" style="151" bestFit="1" customWidth="1"/>
    <col min="5" max="16384" width="30" style="151"/>
  </cols>
  <sheetData>
    <row r="1" spans="1:4" ht="15">
      <c r="A1" s="487" t="s">
        <v>328</v>
      </c>
      <c r="B1" s="487"/>
      <c r="C1" s="487"/>
      <c r="D1" s="487"/>
    </row>
    <row r="2" spans="1:4" s="153" customFormat="1" ht="15">
      <c r="A2" s="152"/>
      <c r="B2" s="152"/>
      <c r="C2" s="152"/>
    </row>
    <row r="3" spans="1:4" ht="18.75">
      <c r="A3" s="488" t="s">
        <v>185</v>
      </c>
      <c r="B3" s="488"/>
      <c r="C3" s="488"/>
      <c r="D3" s="488"/>
    </row>
    <row r="4" spans="1:4" ht="15">
      <c r="A4" s="154"/>
      <c r="B4" s="154"/>
      <c r="C4" s="154"/>
    </row>
    <row r="5" spans="1:4" s="286" customFormat="1" ht="25.15" customHeight="1">
      <c r="A5" s="284" t="s">
        <v>324</v>
      </c>
      <c r="B5" s="284" t="s">
        <v>186</v>
      </c>
      <c r="C5" s="285" t="s">
        <v>194</v>
      </c>
      <c r="D5" s="285" t="s">
        <v>325</v>
      </c>
    </row>
    <row r="6" spans="1:4" s="286" customFormat="1" ht="18" customHeight="1">
      <c r="A6" s="287" t="str">
        <f>'BOQ.-WSP Foakaidhoo'!A5</f>
        <v>I</v>
      </c>
      <c r="B6" s="288" t="str">
        <f>'BOQ.-WSP Foakaidhoo'!B5</f>
        <v>GENERAL AND PRELIMINARIES</v>
      </c>
      <c r="C6" s="289">
        <f>'BOQ.-WSP Foakaidhoo'!G5</f>
        <v>0</v>
      </c>
      <c r="D6" s="289"/>
    </row>
    <row r="7" spans="1:4" s="293" customFormat="1" ht="32.450000000000003" customHeight="1">
      <c r="A7" s="290" t="str">
        <f>'BOQ.-WSP Foakaidhoo'!A33</f>
        <v>II</v>
      </c>
      <c r="B7" s="291" t="str">
        <f>'BOQ.-WSP Foakaidhoo'!B33</f>
        <v>WATER SUPPLY CONVEYANCE SYSTEM; 
LENGTH: 1329.00M</v>
      </c>
      <c r="C7" s="292">
        <f>'BOQ.-WSP Foakaidhoo'!G33</f>
        <v>0</v>
      </c>
      <c r="D7" s="292"/>
    </row>
    <row r="8" spans="1:4" s="293" customFormat="1" ht="30.6" customHeight="1">
      <c r="A8" s="290" t="str">
        <f>'BOQ.-WSP Foakaidhoo'!A122</f>
        <v>III</v>
      </c>
      <c r="B8" s="291" t="str">
        <f>'BOQ.-WSP Foakaidhoo'!B122</f>
        <v>WATER SUPPLY DISTRIBUTION NETWORK; 
LENGTH: 15600.00M</v>
      </c>
      <c r="C8" s="292">
        <f>'BOQ.-WSP Foakaidhoo'!G122</f>
        <v>0</v>
      </c>
      <c r="D8" s="292"/>
    </row>
    <row r="9" spans="1:4" s="293" customFormat="1" ht="32.450000000000003" customHeight="1">
      <c r="A9" s="290" t="str">
        <f>'BOQ.-WSP Foakaidhoo'!A173</f>
        <v>IV</v>
      </c>
      <c r="B9" s="291" t="str">
        <f>'BOQ.-WSP Foakaidhoo'!B173</f>
        <v>ULTRAFILTER; 
CAPACITY- 2 CUM/HR/UNIT</v>
      </c>
      <c r="C9" s="292">
        <f>'BOQ.-WSP Foakaidhoo'!G173</f>
        <v>0</v>
      </c>
      <c r="D9" s="292"/>
    </row>
    <row r="10" spans="1:4" s="293" customFormat="1" ht="31.15" customHeight="1">
      <c r="A10" s="290" t="str">
        <f>'BOQ.-WSP Foakaidhoo'!A175</f>
        <v>V</v>
      </c>
      <c r="B10" s="291" t="str">
        <f>'BOQ.-WSP Foakaidhoo'!B175</f>
        <v>RAIN WATER COLLECTION / LIFT WELL; 
CAPACITY - 50 CUM; SIZE: 7.0m Dia x 2.00m Depth</v>
      </c>
      <c r="C10" s="292">
        <f>'BOQ.-WSP Foakaidhoo'!G175</f>
        <v>0</v>
      </c>
      <c r="D10" s="292"/>
    </row>
    <row r="11" spans="1:4" s="293" customFormat="1" ht="31.15" customHeight="1">
      <c r="A11" s="290" t="str">
        <f>'BOQ.-WSP Foakaidhoo'!A198</f>
        <v>VI</v>
      </c>
      <c r="B11" s="291" t="str">
        <f>'BOQ.-WSP Foakaidhoo'!B198</f>
        <v>RAW WATER TANK 
CAPACITY-800 CUM</v>
      </c>
      <c r="C11" s="292">
        <f>'BOQ.-WSP Foakaidhoo'!G198</f>
        <v>0</v>
      </c>
      <c r="D11" s="292"/>
    </row>
    <row r="12" spans="1:4" s="293" customFormat="1" ht="28.9" customHeight="1">
      <c r="A12" s="290" t="str">
        <f>'BOQ.-WSP Foakaidhoo'!A234</f>
        <v>VII</v>
      </c>
      <c r="B12" s="291" t="str">
        <f>'BOQ.-WSP Foakaidhoo'!B234</f>
        <v>CLEAR WATER TANK; 
CAPACITY - 300 CUM.</v>
      </c>
      <c r="C12" s="292">
        <f>'BOQ.-WSP Foakaidhoo'!G234</f>
        <v>0</v>
      </c>
      <c r="D12" s="292"/>
    </row>
    <row r="13" spans="1:4" s="293" customFormat="1" ht="31.15" customHeight="1">
      <c r="A13" s="290" t="str">
        <f>'BOQ.-WSP Foakaidhoo'!A271</f>
        <v>VIII</v>
      </c>
      <c r="B13" s="291" t="str">
        <f>'BOQ.-WSP Foakaidhoo'!B271</f>
        <v>BORE/TUBE WELL; 
35.00M DEPTH &amp; 200MM DIA; 1NOS.</v>
      </c>
      <c r="C13" s="292">
        <f>'BOQ.-WSP Foakaidhoo'!G271</f>
        <v>0</v>
      </c>
      <c r="D13" s="292"/>
    </row>
    <row r="14" spans="1:4" s="293" customFormat="1" ht="30.6" customHeight="1">
      <c r="A14" s="290" t="str">
        <f>'BOQ.-WSP Foakaidhoo'!A293</f>
        <v>VIII-A</v>
      </c>
      <c r="B14" s="291" t="str">
        <f>'BOQ.-WSP Foakaidhoo'!B293</f>
        <v>RO (REVERSE OSMOSIS) UNIT; 
CAPACITY- 36.00 CUM/DAY</v>
      </c>
      <c r="C14" s="292">
        <f>'BOQ.-WSP Foakaidhoo'!G293</f>
        <v>0</v>
      </c>
      <c r="D14" s="292"/>
    </row>
    <row r="15" spans="1:4" s="293" customFormat="1" ht="33" customHeight="1">
      <c r="A15" s="290" t="str">
        <f>'BOQ.-WSP Foakaidhoo'!A297</f>
        <v>VIII-B</v>
      </c>
      <c r="B15" s="291" t="str">
        <f>'BOQ.-WSP Foakaidhoo'!B297</f>
        <v>BRINE DISPOSAL; 
Length: 300.00M; 110MM DIA</v>
      </c>
      <c r="C15" s="292">
        <f>'BOQ.-WSP Foakaidhoo'!G297</f>
        <v>0</v>
      </c>
      <c r="D15" s="292"/>
    </row>
    <row r="16" spans="1:4" s="293" customFormat="1" ht="18" customHeight="1">
      <c r="A16" s="294" t="str">
        <f>'BOQ.-WSP Foakaidhoo'!A320</f>
        <v>IX</v>
      </c>
      <c r="B16" s="295" t="str">
        <f>'BOQ.-WSP Foakaidhoo'!B320</f>
        <v>MECHANICAL WORK</v>
      </c>
      <c r="C16" s="292">
        <f>'BOQ.-WSP Foakaidhoo'!G320</f>
        <v>0</v>
      </c>
      <c r="D16" s="292"/>
    </row>
    <row r="17" spans="1:4" s="293" customFormat="1" ht="18" customHeight="1">
      <c r="A17" s="294" t="str">
        <f>'BOQ.-WSP Foakaidhoo'!A367</f>
        <v>X</v>
      </c>
      <c r="B17" s="295" t="str">
        <f>'BOQ.-WSP Foakaidhoo'!B367</f>
        <v>ELECTRICAL WORK</v>
      </c>
      <c r="C17" s="292">
        <f>'BOQ.-WSP Foakaidhoo'!G367</f>
        <v>0</v>
      </c>
      <c r="D17" s="292"/>
    </row>
    <row r="18" spans="1:4" s="293" customFormat="1" ht="18" customHeight="1">
      <c r="A18" s="294" t="str">
        <f>'BOQ.-WSP Foakaidhoo'!A440</f>
        <v>XI</v>
      </c>
      <c r="B18" s="295" t="str">
        <f>'BOQ.-WSP Foakaidhoo'!B440</f>
        <v>SOLAR ENERGY SYSTEM</v>
      </c>
      <c r="C18" s="292">
        <f>'BOQ.-WSP Foakaidhoo'!G440</f>
        <v>0</v>
      </c>
      <c r="D18" s="292"/>
    </row>
    <row r="19" spans="1:4" s="293" customFormat="1" ht="18" customHeight="1">
      <c r="A19" s="294" t="str">
        <f>'BOQ.-WSP Foakaidhoo'!A450</f>
        <v>XII</v>
      </c>
      <c r="B19" s="295" t="str">
        <f>'BOQ.-WSP Foakaidhoo'!B450</f>
        <v>FACILITY BUILDING</v>
      </c>
      <c r="C19" s="292">
        <f>'BOQ.-WSP Foakaidhoo'!G450</f>
        <v>0</v>
      </c>
      <c r="D19" s="292"/>
    </row>
    <row r="20" spans="1:4" s="293" customFormat="1" ht="18" customHeight="1">
      <c r="A20" s="294" t="str">
        <f>'BOQ.-WSP Foakaidhoo'!A508</f>
        <v>XIII</v>
      </c>
      <c r="B20" s="295" t="str">
        <f>'BOQ.-WSP Foakaidhoo'!B508</f>
        <v>SUPPLY OF O&amp;M EQUIPMENT AND SPARES</v>
      </c>
      <c r="C20" s="292">
        <f>'BOQ.-WSP Foakaidhoo'!G508</f>
        <v>0</v>
      </c>
      <c r="D20" s="292"/>
    </row>
    <row r="21" spans="1:4" s="293" customFormat="1" ht="18" customHeight="1">
      <c r="A21" s="334" t="str">
        <f>'BOQ.-WSP Foakaidhoo'!A533</f>
        <v>XIV</v>
      </c>
      <c r="B21" s="291" t="str">
        <f>'BOQ.-WSP Foakaidhoo'!B533</f>
        <v xml:space="preserve">LABORATORY EQUIPMENT </v>
      </c>
      <c r="C21" s="292">
        <f>'BOQ.-WSP Foakaidhoo'!G533</f>
        <v>0</v>
      </c>
      <c r="D21" s="292"/>
    </row>
    <row r="22" spans="1:4" s="296" customFormat="1" ht="18" customHeight="1">
      <c r="A22" s="334" t="str">
        <f>'BOQ.-WSP Foakaidhoo'!A534</f>
        <v>XV</v>
      </c>
      <c r="B22" s="291" t="str">
        <f>'BOQ.-WSP Foakaidhoo'!B534</f>
        <v>TESTING AND COMMISSIONING</v>
      </c>
      <c r="C22" s="292">
        <f>'BOQ.-WSP Foakaidhoo'!G534</f>
        <v>0</v>
      </c>
      <c r="D22" s="292"/>
    </row>
    <row r="23" spans="1:4" s="296" customFormat="1" ht="18" customHeight="1">
      <c r="A23" s="297" t="str">
        <f>'BOQ.-WSP Foakaidhoo'!A536</f>
        <v>XVI</v>
      </c>
      <c r="B23" s="291" t="str">
        <f>'BOQ.-WSP Foakaidhoo'!B536</f>
        <v>ADDITIONS</v>
      </c>
      <c r="C23" s="292">
        <f>'BOQ.-WSP Foakaidhoo'!G536</f>
        <v>0</v>
      </c>
      <c r="D23" s="292"/>
    </row>
    <row r="24" spans="1:4" s="296" customFormat="1" ht="18" customHeight="1" thickBot="1">
      <c r="A24" s="298" t="str">
        <f>'BOQ.-WSP Foakaidhoo'!A554</f>
        <v>XVII</v>
      </c>
      <c r="B24" s="299" t="str">
        <f>'BOQ.-WSP Foakaidhoo'!B554</f>
        <v>OMISSIONS</v>
      </c>
      <c r="C24" s="300">
        <f>'BOQ.-WSP Foakaidhoo'!G554</f>
        <v>0</v>
      </c>
      <c r="D24" s="300"/>
    </row>
    <row r="25" spans="1:4" s="304" customFormat="1" ht="34.9" customHeight="1" thickTop="1">
      <c r="A25" s="301"/>
      <c r="B25" s="302" t="s">
        <v>599</v>
      </c>
      <c r="C25" s="303">
        <f>SUM(C6:C24)</f>
        <v>0</v>
      </c>
      <c r="D25" s="302"/>
    </row>
  </sheetData>
  <mergeCells count="2">
    <mergeCell ref="A1:D1"/>
    <mergeCell ref="A3:D3"/>
  </mergeCells>
  <pageMargins left="0.70866141732283472" right="0.70866141732283472" top="0.74803149606299213" bottom="0.74803149606299213" header="0.31496062992125984" footer="0.31496062992125984"/>
  <pageSetup paperSize="9" scale="90" fitToHeight="2" orientation="portrait" horizontalDpi="300" verticalDpi="300" r:id="rId1"/>
  <headerFooter>
    <oddHeader>&amp;RAnnexure 8.1</oddHead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R305"/>
  <sheetViews>
    <sheetView view="pageBreakPreview" zoomScaleNormal="70" zoomScaleSheetLayoutView="100" workbookViewId="0">
      <selection activeCell="G10" sqref="G10:G11"/>
    </sheetView>
  </sheetViews>
  <sheetFormatPr defaultColWidth="9.140625" defaultRowHeight="14.25"/>
  <cols>
    <col min="1" max="1" width="9.28515625" style="106" bestFit="1" customWidth="1"/>
    <col min="2" max="2" width="49.85546875" style="120" bestFit="1" customWidth="1"/>
    <col min="3" max="7" width="15.7109375" style="121" customWidth="1"/>
    <col min="8" max="15" width="5.7109375" style="122" hidden="1" customWidth="1"/>
    <col min="16" max="16" width="15.7109375" style="122" hidden="1" customWidth="1"/>
    <col min="17" max="17" width="7.42578125" style="122" hidden="1" customWidth="1"/>
    <col min="18" max="18" width="35.85546875" style="48" customWidth="1"/>
    <col min="19" max="16384" width="9.140625" style="48"/>
  </cols>
  <sheetData>
    <row r="1" spans="1:18" ht="18.75">
      <c r="A1" s="495" t="s">
        <v>107</v>
      </c>
      <c r="B1" s="495"/>
      <c r="C1" s="495"/>
      <c r="D1" s="495"/>
      <c r="E1" s="495"/>
      <c r="F1" s="495"/>
      <c r="G1" s="495"/>
      <c r="H1" s="495"/>
      <c r="I1" s="495"/>
      <c r="J1" s="495"/>
      <c r="K1" s="495"/>
      <c r="L1" s="495"/>
      <c r="M1" s="495"/>
      <c r="N1" s="495"/>
      <c r="O1" s="495"/>
      <c r="P1" s="495"/>
      <c r="Q1" s="495"/>
      <c r="R1" s="495"/>
    </row>
    <row r="2" spans="1:18" s="50" customFormat="1" ht="18.75">
      <c r="A2" s="49"/>
      <c r="B2" s="49"/>
      <c r="C2" s="49"/>
      <c r="D2" s="49"/>
      <c r="E2" s="49"/>
      <c r="F2" s="49"/>
      <c r="G2" s="49"/>
      <c r="H2" s="49"/>
      <c r="I2" s="49"/>
      <c r="J2" s="49"/>
      <c r="K2" s="49"/>
      <c r="L2" s="49"/>
      <c r="M2" s="49"/>
      <c r="N2" s="49"/>
      <c r="O2" s="49"/>
      <c r="P2" s="49"/>
      <c r="Q2" s="49"/>
      <c r="R2" s="49"/>
    </row>
    <row r="3" spans="1:18" ht="18.75">
      <c r="A3" s="493" t="s">
        <v>58</v>
      </c>
      <c r="B3" s="493"/>
      <c r="C3" s="493"/>
      <c r="D3" s="493"/>
      <c r="E3" s="493"/>
      <c r="F3" s="493"/>
      <c r="G3" s="493"/>
      <c r="H3" s="493"/>
      <c r="I3" s="493"/>
      <c r="J3" s="493"/>
      <c r="K3" s="493"/>
      <c r="L3" s="493"/>
      <c r="M3" s="493"/>
      <c r="N3" s="493"/>
      <c r="O3" s="493"/>
      <c r="P3" s="493"/>
      <c r="Q3" s="493"/>
      <c r="R3" s="493"/>
    </row>
    <row r="4" spans="1:18" ht="15">
      <c r="A4" s="51"/>
      <c r="B4" s="52"/>
      <c r="C4" s="53"/>
      <c r="D4" s="53"/>
      <c r="E4" s="53"/>
      <c r="F4" s="53"/>
      <c r="G4" s="53"/>
      <c r="H4" s="54"/>
      <c r="I4" s="54"/>
      <c r="J4" s="54"/>
      <c r="K4" s="54"/>
      <c r="L4" s="54"/>
      <c r="M4" s="54"/>
      <c r="N4" s="54"/>
      <c r="O4" s="55"/>
      <c r="P4" s="55"/>
      <c r="Q4" s="55"/>
      <c r="R4" s="56"/>
    </row>
    <row r="5" spans="1:18" s="50" customFormat="1" ht="18.75">
      <c r="A5" s="57" t="s">
        <v>56</v>
      </c>
      <c r="B5" s="57" t="s">
        <v>59</v>
      </c>
      <c r="C5" s="494" t="s">
        <v>60</v>
      </c>
      <c r="D5" s="494"/>
      <c r="E5" s="494"/>
      <c r="F5" s="494"/>
      <c r="G5" s="494"/>
      <c r="H5" s="494"/>
      <c r="I5" s="494"/>
      <c r="J5" s="494"/>
      <c r="K5" s="494"/>
      <c r="L5" s="494"/>
      <c r="M5" s="494"/>
      <c r="N5" s="494"/>
      <c r="O5" s="494"/>
      <c r="P5" s="494"/>
      <c r="Q5" s="494"/>
      <c r="R5" s="57" t="s">
        <v>61</v>
      </c>
    </row>
    <row r="6" spans="1:18" ht="18.75" customHeight="1">
      <c r="A6" s="58"/>
      <c r="B6" s="58"/>
      <c r="C6" s="45"/>
      <c r="D6" s="45"/>
      <c r="E6" s="45"/>
      <c r="F6" s="45"/>
      <c r="G6" s="45"/>
      <c r="H6" s="58"/>
      <c r="I6" s="58"/>
      <c r="J6" s="58"/>
      <c r="K6" s="58"/>
      <c r="L6" s="58"/>
      <c r="M6" s="58"/>
      <c r="N6" s="58"/>
      <c r="O6" s="58"/>
      <c r="P6" s="58"/>
      <c r="Q6" s="58"/>
      <c r="R6" s="58"/>
    </row>
    <row r="7" spans="1:18" s="62" customFormat="1" ht="18.75">
      <c r="A7" s="59">
        <v>1</v>
      </c>
      <c r="B7" s="489" t="s">
        <v>94</v>
      </c>
      <c r="C7" s="490"/>
      <c r="D7" s="490"/>
      <c r="E7" s="490"/>
      <c r="F7" s="490"/>
      <c r="G7" s="491"/>
      <c r="H7" s="60"/>
      <c r="I7" s="60"/>
      <c r="J7" s="60"/>
      <c r="K7" s="60"/>
      <c r="L7" s="60"/>
      <c r="M7" s="60"/>
      <c r="N7" s="60"/>
      <c r="O7" s="60"/>
      <c r="P7" s="60"/>
      <c r="Q7" s="60"/>
      <c r="R7" s="61" t="e">
        <f>SUM(C9:Q9)</f>
        <v>#REF!</v>
      </c>
    </row>
    <row r="8" spans="1:18" ht="15">
      <c r="A8" s="63"/>
      <c r="B8" s="64" t="s">
        <v>62</v>
      </c>
      <c r="C8" s="65">
        <v>100</v>
      </c>
      <c r="D8" s="65">
        <v>150</v>
      </c>
      <c r="E8" s="66">
        <v>200</v>
      </c>
      <c r="F8" s="66">
        <v>250</v>
      </c>
      <c r="G8" s="66">
        <v>300</v>
      </c>
      <c r="H8" s="66">
        <v>350</v>
      </c>
      <c r="I8" s="66">
        <v>400</v>
      </c>
      <c r="J8" s="66">
        <v>450</v>
      </c>
      <c r="K8" s="66">
        <v>500</v>
      </c>
      <c r="L8" s="66">
        <v>600</v>
      </c>
      <c r="M8" s="65">
        <v>700</v>
      </c>
      <c r="N8" s="65">
        <v>750</v>
      </c>
      <c r="O8" s="65">
        <v>800</v>
      </c>
      <c r="P8" s="65">
        <v>900</v>
      </c>
      <c r="Q8" s="66">
        <v>1000</v>
      </c>
      <c r="R8" s="63"/>
    </row>
    <row r="9" spans="1:18" ht="18.75">
      <c r="A9" s="67"/>
      <c r="B9" s="68" t="s">
        <v>63</v>
      </c>
      <c r="C9" s="69" t="e">
        <f>#REF!+#REF!+#REF!</f>
        <v>#REF!</v>
      </c>
      <c r="D9" s="69" t="e">
        <f>#REF!+#REF!+#REF!</f>
        <v>#REF!</v>
      </c>
      <c r="E9" s="69" t="e">
        <f>#REF!+#REF!+#REF!</f>
        <v>#REF!</v>
      </c>
      <c r="F9" s="69" t="e">
        <f>#REF!+#REF!</f>
        <v>#REF!</v>
      </c>
      <c r="G9" s="69" t="e">
        <f>#REF!</f>
        <v>#REF!</v>
      </c>
      <c r="H9" s="70"/>
      <c r="I9" s="70"/>
      <c r="J9" s="70"/>
      <c r="K9" s="70"/>
      <c r="L9" s="70"/>
      <c r="M9" s="70"/>
      <c r="N9" s="70"/>
      <c r="O9" s="70"/>
      <c r="P9" s="70"/>
      <c r="Q9" s="70"/>
      <c r="R9" s="71"/>
    </row>
    <row r="10" spans="1:18" ht="28.5">
      <c r="A10" s="67"/>
      <c r="B10" s="72" t="s">
        <v>64</v>
      </c>
      <c r="C10" s="46" t="e">
        <f>18/100*C9</f>
        <v>#REF!</v>
      </c>
      <c r="D10" s="46" t="e">
        <f>28/100*D9</f>
        <v>#REF!</v>
      </c>
      <c r="E10" s="46" t="e">
        <f>40/100*E9</f>
        <v>#REF!</v>
      </c>
      <c r="F10" s="46" t="e">
        <f>0.52*F9</f>
        <v>#REF!</v>
      </c>
      <c r="G10" s="46" t="e">
        <f>70/100*G9</f>
        <v>#REF!</v>
      </c>
      <c r="H10" s="46">
        <f>0.9*H9</f>
        <v>0</v>
      </c>
      <c r="I10" s="46">
        <f>1.1*I9</f>
        <v>0</v>
      </c>
      <c r="J10" s="46">
        <f>1.36*J9</f>
        <v>0</v>
      </c>
      <c r="K10" s="46">
        <f>1.68*K9</f>
        <v>0</v>
      </c>
      <c r="L10" s="46">
        <f>2.72*L9</f>
        <v>0</v>
      </c>
      <c r="M10" s="46">
        <f>3.24*M9</f>
        <v>0</v>
      </c>
      <c r="N10" s="46">
        <f>3.24*N9</f>
        <v>0</v>
      </c>
      <c r="O10" s="46">
        <f>3.24*O9</f>
        <v>0</v>
      </c>
      <c r="P10" s="46">
        <f>3.24*P9</f>
        <v>0</v>
      </c>
      <c r="Q10" s="46">
        <f>3.53*2*Q9</f>
        <v>0</v>
      </c>
      <c r="R10" s="73" t="s">
        <v>65</v>
      </c>
    </row>
    <row r="11" spans="1:18" ht="18.75" customHeight="1">
      <c r="A11" s="71"/>
      <c r="B11" s="74" t="s">
        <v>66</v>
      </c>
      <c r="C11" s="46" t="e">
        <f>+C9*2.5</f>
        <v>#REF!</v>
      </c>
      <c r="D11" s="46" t="e">
        <f>+D9*2.5</f>
        <v>#REF!</v>
      </c>
      <c r="E11" s="46" t="e">
        <f>+E9*5</f>
        <v>#REF!</v>
      </c>
      <c r="F11" s="46" t="e">
        <f>+F9*2.5</f>
        <v>#REF!</v>
      </c>
      <c r="G11" s="46" t="e">
        <f>+G9*5</f>
        <v>#REF!</v>
      </c>
      <c r="H11" s="46">
        <f t="shared" ref="H11:Q11" si="0">+H9*2.5</f>
        <v>0</v>
      </c>
      <c r="I11" s="46">
        <f t="shared" si="0"/>
        <v>0</v>
      </c>
      <c r="J11" s="46">
        <f t="shared" si="0"/>
        <v>0</v>
      </c>
      <c r="K11" s="46">
        <f t="shared" si="0"/>
        <v>0</v>
      </c>
      <c r="L11" s="46">
        <f t="shared" si="0"/>
        <v>0</v>
      </c>
      <c r="M11" s="46">
        <f t="shared" si="0"/>
        <v>0</v>
      </c>
      <c r="N11" s="46">
        <f t="shared" si="0"/>
        <v>0</v>
      </c>
      <c r="O11" s="46">
        <f t="shared" si="0"/>
        <v>0</v>
      </c>
      <c r="P11" s="46">
        <f t="shared" si="0"/>
        <v>0</v>
      </c>
      <c r="Q11" s="46">
        <f t="shared" si="0"/>
        <v>0</v>
      </c>
      <c r="R11" s="73"/>
    </row>
    <row r="12" spans="1:18" s="62" customFormat="1" ht="18.75" hidden="1">
      <c r="A12" s="59">
        <v>2</v>
      </c>
      <c r="B12" s="75" t="s">
        <v>155</v>
      </c>
      <c r="C12" s="76"/>
      <c r="D12" s="76"/>
      <c r="E12" s="76"/>
      <c r="F12" s="76"/>
      <c r="G12" s="76"/>
      <c r="H12" s="77"/>
      <c r="I12" s="77"/>
      <c r="J12" s="77"/>
      <c r="K12" s="77"/>
      <c r="L12" s="77"/>
      <c r="M12" s="77"/>
      <c r="N12" s="77"/>
      <c r="O12" s="77"/>
      <c r="P12" s="77"/>
      <c r="Q12" s="77"/>
      <c r="R12" s="61">
        <f>SUM(C14:Q14)</f>
        <v>0</v>
      </c>
    </row>
    <row r="13" spans="1:18" ht="15" hidden="1">
      <c r="A13" s="63"/>
      <c r="B13" s="64" t="s">
        <v>62</v>
      </c>
      <c r="C13" s="78" t="s">
        <v>67</v>
      </c>
      <c r="D13" s="78" t="s">
        <v>67</v>
      </c>
      <c r="E13" s="79" t="s">
        <v>67</v>
      </c>
      <c r="F13" s="79" t="s">
        <v>67</v>
      </c>
      <c r="G13" s="79" t="s">
        <v>67</v>
      </c>
      <c r="H13" s="66">
        <v>350</v>
      </c>
      <c r="I13" s="66">
        <v>400</v>
      </c>
      <c r="J13" s="66">
        <v>450</v>
      </c>
      <c r="K13" s="66">
        <v>500</v>
      </c>
      <c r="L13" s="66">
        <v>600</v>
      </c>
      <c r="M13" s="65">
        <v>700</v>
      </c>
      <c r="N13" s="65">
        <v>750</v>
      </c>
      <c r="O13" s="65">
        <v>800</v>
      </c>
      <c r="P13" s="65">
        <v>900</v>
      </c>
      <c r="Q13" s="66">
        <v>1000</v>
      </c>
      <c r="R13" s="63"/>
    </row>
    <row r="14" spans="1:18" ht="18.75" hidden="1">
      <c r="A14" s="67"/>
      <c r="B14" s="68" t="s">
        <v>63</v>
      </c>
      <c r="C14" s="80">
        <v>0</v>
      </c>
      <c r="D14" s="80">
        <v>0</v>
      </c>
      <c r="E14" s="80">
        <v>0</v>
      </c>
      <c r="F14" s="80">
        <v>0</v>
      </c>
      <c r="G14" s="80">
        <v>0</v>
      </c>
      <c r="H14" s="70">
        <v>0</v>
      </c>
      <c r="I14" s="70">
        <v>0</v>
      </c>
      <c r="J14" s="70">
        <v>0</v>
      </c>
      <c r="K14" s="70">
        <v>0</v>
      </c>
      <c r="L14" s="70">
        <v>0</v>
      </c>
      <c r="M14" s="70">
        <v>0</v>
      </c>
      <c r="N14" s="70">
        <v>0</v>
      </c>
      <c r="O14" s="70">
        <v>0</v>
      </c>
      <c r="P14" s="70">
        <v>0</v>
      </c>
      <c r="Q14" s="70">
        <v>0</v>
      </c>
      <c r="R14" s="71"/>
    </row>
    <row r="15" spans="1:18" ht="28.5" hidden="1">
      <c r="A15" s="81"/>
      <c r="B15" s="72" t="s">
        <v>64</v>
      </c>
      <c r="C15" s="46" t="s">
        <v>67</v>
      </c>
      <c r="D15" s="46" t="s">
        <v>67</v>
      </c>
      <c r="E15" s="46" t="s">
        <v>67</v>
      </c>
      <c r="F15" s="46" t="s">
        <v>67</v>
      </c>
      <c r="G15" s="46" t="s">
        <v>67</v>
      </c>
      <c r="H15" s="46">
        <f>(2*45)/100*H14</f>
        <v>0</v>
      </c>
      <c r="I15" s="46">
        <f>2*0.55*I14</f>
        <v>0</v>
      </c>
      <c r="J15" s="46">
        <f>2*0.68*J14</f>
        <v>0</v>
      </c>
      <c r="K15" s="46">
        <f>2*0.84*K14</f>
        <v>0</v>
      </c>
      <c r="L15" s="46">
        <f>2*136/100*L14</f>
        <v>0</v>
      </c>
      <c r="M15" s="46">
        <f>2*1.62*M14</f>
        <v>0</v>
      </c>
      <c r="N15" s="46">
        <f>2*1.83*N14</f>
        <v>0</v>
      </c>
      <c r="O15" s="46">
        <f>2*215/100*O14</f>
        <v>0</v>
      </c>
      <c r="P15" s="46">
        <f>2.65*2*P14</f>
        <v>0</v>
      </c>
      <c r="Q15" s="46">
        <f>2*353/100*Q14</f>
        <v>0</v>
      </c>
      <c r="R15" s="73" t="s">
        <v>65</v>
      </c>
    </row>
    <row r="16" spans="1:18" hidden="1">
      <c r="A16" s="82"/>
      <c r="B16" s="74" t="s">
        <v>66</v>
      </c>
      <c r="C16" s="46" t="s">
        <v>67</v>
      </c>
      <c r="D16" s="46" t="s">
        <v>67</v>
      </c>
      <c r="E16" s="46" t="s">
        <v>67</v>
      </c>
      <c r="F16" s="46" t="s">
        <v>67</v>
      </c>
      <c r="G16" s="46" t="s">
        <v>67</v>
      </c>
      <c r="H16" s="46">
        <f t="shared" ref="H16:Q16" si="1">+H14*5</f>
        <v>0</v>
      </c>
      <c r="I16" s="46">
        <f t="shared" si="1"/>
        <v>0</v>
      </c>
      <c r="J16" s="46">
        <f t="shared" si="1"/>
        <v>0</v>
      </c>
      <c r="K16" s="46">
        <f t="shared" si="1"/>
        <v>0</v>
      </c>
      <c r="L16" s="46">
        <f t="shared" si="1"/>
        <v>0</v>
      </c>
      <c r="M16" s="46">
        <f t="shared" si="1"/>
        <v>0</v>
      </c>
      <c r="N16" s="46">
        <f t="shared" si="1"/>
        <v>0</v>
      </c>
      <c r="O16" s="46">
        <f t="shared" si="1"/>
        <v>0</v>
      </c>
      <c r="P16" s="46">
        <f t="shared" si="1"/>
        <v>0</v>
      </c>
      <c r="Q16" s="46">
        <f t="shared" si="1"/>
        <v>0</v>
      </c>
      <c r="R16" s="73"/>
    </row>
    <row r="17" spans="1:18" ht="18.75">
      <c r="A17" s="59">
        <v>3</v>
      </c>
      <c r="B17" s="489" t="s">
        <v>163</v>
      </c>
      <c r="C17" s="490"/>
      <c r="D17" s="490"/>
      <c r="E17" s="490"/>
      <c r="F17" s="490"/>
      <c r="G17" s="491"/>
      <c r="H17" s="60"/>
      <c r="I17" s="60"/>
      <c r="J17" s="60"/>
      <c r="K17" s="60"/>
      <c r="L17" s="60"/>
      <c r="M17" s="60"/>
      <c r="N17" s="60"/>
      <c r="O17" s="60"/>
      <c r="P17" s="60"/>
      <c r="Q17" s="60"/>
      <c r="R17" s="61"/>
    </row>
    <row r="18" spans="1:18" ht="15">
      <c r="A18" s="63"/>
      <c r="B18" s="64" t="s">
        <v>62</v>
      </c>
      <c r="C18" s="65">
        <v>100</v>
      </c>
      <c r="D18" s="65">
        <v>150</v>
      </c>
      <c r="E18" s="66">
        <v>200</v>
      </c>
      <c r="F18" s="66">
        <v>250</v>
      </c>
      <c r="G18" s="66">
        <v>300</v>
      </c>
      <c r="H18" s="66">
        <v>350</v>
      </c>
      <c r="I18" s="66">
        <v>400</v>
      </c>
      <c r="J18" s="66">
        <v>450</v>
      </c>
      <c r="K18" s="66">
        <v>500</v>
      </c>
      <c r="L18" s="66">
        <v>600</v>
      </c>
      <c r="M18" s="65">
        <v>700</v>
      </c>
      <c r="N18" s="65">
        <v>750</v>
      </c>
      <c r="O18" s="65">
        <v>800</v>
      </c>
      <c r="P18" s="65">
        <v>900</v>
      </c>
      <c r="Q18" s="66">
        <v>1000</v>
      </c>
      <c r="R18" s="73"/>
    </row>
    <row r="19" spans="1:18" ht="18.75">
      <c r="A19" s="67"/>
      <c r="B19" s="68" t="s">
        <v>63</v>
      </c>
      <c r="C19" s="69">
        <v>0</v>
      </c>
      <c r="D19" s="69">
        <v>0</v>
      </c>
      <c r="E19" s="69">
        <v>0</v>
      </c>
      <c r="F19" s="69">
        <v>0</v>
      </c>
      <c r="G19" s="69">
        <v>0</v>
      </c>
      <c r="H19" s="46"/>
      <c r="I19" s="46"/>
      <c r="J19" s="46"/>
      <c r="K19" s="46"/>
      <c r="L19" s="46"/>
      <c r="M19" s="46"/>
      <c r="N19" s="46"/>
      <c r="O19" s="46"/>
      <c r="P19" s="46"/>
      <c r="Q19" s="46"/>
      <c r="R19" s="73"/>
    </row>
    <row r="20" spans="1:18" ht="28.5">
      <c r="A20" s="83"/>
      <c r="B20" s="72" t="s">
        <v>69</v>
      </c>
      <c r="C20" s="46">
        <f>18/100*C19</f>
        <v>0</v>
      </c>
      <c r="D20" s="46">
        <f>28/100*D19</f>
        <v>0</v>
      </c>
      <c r="E20" s="46">
        <f>40/100*E19</f>
        <v>0</v>
      </c>
      <c r="F20" s="46">
        <f>0.52*F19</f>
        <v>0</v>
      </c>
      <c r="G20" s="46">
        <f>70/100*G19</f>
        <v>0</v>
      </c>
      <c r="H20" s="46">
        <f>0.9*H19</f>
        <v>0</v>
      </c>
      <c r="I20" s="46">
        <f>1.1*I19</f>
        <v>0</v>
      </c>
      <c r="J20" s="46">
        <f>1.36*J19</f>
        <v>0</v>
      </c>
      <c r="K20" s="46">
        <f>1.68*K19</f>
        <v>0</v>
      </c>
      <c r="L20" s="46">
        <f>2.72*L19</f>
        <v>0</v>
      </c>
      <c r="M20" s="46">
        <f>3.24*M19</f>
        <v>0</v>
      </c>
      <c r="N20" s="46">
        <f>3.24*N19</f>
        <v>0</v>
      </c>
      <c r="O20" s="46">
        <f>3.24*O19</f>
        <v>0</v>
      </c>
      <c r="P20" s="46">
        <f>3.24*P19</f>
        <v>0</v>
      </c>
      <c r="Q20" s="46">
        <f>3.53*2*Q19</f>
        <v>0</v>
      </c>
      <c r="R20" s="73"/>
    </row>
    <row r="21" spans="1:18" s="84" customFormat="1" ht="15">
      <c r="A21" s="83"/>
      <c r="B21" s="74" t="s">
        <v>66</v>
      </c>
      <c r="C21" s="46">
        <f>+C19*2.5</f>
        <v>0</v>
      </c>
      <c r="D21" s="46">
        <f>+D19*2.5</f>
        <v>0</v>
      </c>
      <c r="E21" s="46">
        <f>+E19*5</f>
        <v>0</v>
      </c>
      <c r="F21" s="46">
        <f>+F19*2.5</f>
        <v>0</v>
      </c>
      <c r="G21" s="46">
        <f>+G19*5</f>
        <v>0</v>
      </c>
      <c r="H21" s="46">
        <f t="shared" ref="H21:Q21" si="2">+H19*2.5</f>
        <v>0</v>
      </c>
      <c r="I21" s="46">
        <f t="shared" si="2"/>
        <v>0</v>
      </c>
      <c r="J21" s="46">
        <f t="shared" si="2"/>
        <v>0</v>
      </c>
      <c r="K21" s="46">
        <f t="shared" si="2"/>
        <v>0</v>
      </c>
      <c r="L21" s="46">
        <f t="shared" si="2"/>
        <v>0</v>
      </c>
      <c r="M21" s="46">
        <f t="shared" si="2"/>
        <v>0</v>
      </c>
      <c r="N21" s="46">
        <f t="shared" si="2"/>
        <v>0</v>
      </c>
      <c r="O21" s="46">
        <f t="shared" si="2"/>
        <v>0</v>
      </c>
      <c r="P21" s="46">
        <f t="shared" si="2"/>
        <v>0</v>
      </c>
      <c r="Q21" s="46">
        <f t="shared" si="2"/>
        <v>0</v>
      </c>
      <c r="R21" s="73"/>
    </row>
    <row r="22" spans="1:18" s="62" customFormat="1" ht="18.75">
      <c r="A22" s="59">
        <v>4</v>
      </c>
      <c r="B22" s="489" t="s">
        <v>164</v>
      </c>
      <c r="C22" s="490"/>
      <c r="D22" s="490"/>
      <c r="E22" s="490"/>
      <c r="F22" s="490"/>
      <c r="G22" s="491"/>
      <c r="H22" s="60"/>
      <c r="I22" s="60"/>
      <c r="J22" s="60"/>
      <c r="K22" s="60"/>
      <c r="L22" s="60"/>
      <c r="M22" s="60"/>
      <c r="N22" s="60"/>
      <c r="O22" s="60"/>
      <c r="P22" s="60"/>
      <c r="Q22" s="60"/>
      <c r="R22" s="61" t="e">
        <f>SUM(C25:Q25)</f>
        <v>#REF!</v>
      </c>
    </row>
    <row r="23" spans="1:18" ht="15">
      <c r="A23" s="63"/>
      <c r="B23" s="64" t="s">
        <v>62</v>
      </c>
      <c r="C23" s="65">
        <v>50</v>
      </c>
      <c r="D23" s="65">
        <v>50</v>
      </c>
      <c r="E23" s="66">
        <v>80</v>
      </c>
      <c r="F23" s="66">
        <v>100</v>
      </c>
      <c r="G23" s="66">
        <v>150</v>
      </c>
      <c r="H23" s="66">
        <v>200</v>
      </c>
      <c r="I23" s="66"/>
      <c r="J23" s="66"/>
      <c r="K23" s="66"/>
      <c r="L23" s="66"/>
      <c r="M23" s="65"/>
      <c r="N23" s="65"/>
      <c r="O23" s="65"/>
      <c r="P23" s="65"/>
      <c r="Q23" s="66"/>
      <c r="R23" s="63"/>
    </row>
    <row r="24" spans="1:18" ht="15">
      <c r="A24" s="83"/>
      <c r="B24" s="85" t="s">
        <v>68</v>
      </c>
      <c r="C24" s="86" t="s">
        <v>158</v>
      </c>
      <c r="D24" s="86" t="s">
        <v>159</v>
      </c>
      <c r="E24" s="86" t="s">
        <v>160</v>
      </c>
      <c r="F24" s="86" t="s">
        <v>161</v>
      </c>
      <c r="G24" s="86" t="s">
        <v>162</v>
      </c>
      <c r="H24" s="87">
        <v>350</v>
      </c>
      <c r="I24" s="87">
        <v>400</v>
      </c>
      <c r="J24" s="87">
        <v>450</v>
      </c>
      <c r="K24" s="87">
        <v>500</v>
      </c>
      <c r="L24" s="87">
        <v>600</v>
      </c>
      <c r="M24" s="87">
        <v>700</v>
      </c>
      <c r="N24" s="87">
        <v>750</v>
      </c>
      <c r="O24" s="87">
        <v>800</v>
      </c>
      <c r="P24" s="87">
        <v>900</v>
      </c>
      <c r="Q24" s="87">
        <v>1000</v>
      </c>
      <c r="R24" s="73"/>
    </row>
    <row r="25" spans="1:18" s="84" customFormat="1" ht="18.75">
      <c r="A25" s="67"/>
      <c r="B25" s="68" t="s">
        <v>63</v>
      </c>
      <c r="C25" s="69" t="e">
        <f>#REF!</f>
        <v>#REF!</v>
      </c>
      <c r="D25" s="69" t="e">
        <f>#REF!</f>
        <v>#REF!</v>
      </c>
      <c r="E25" s="69" t="e">
        <f>#REF!</f>
        <v>#REF!</v>
      </c>
      <c r="F25" s="69" t="e">
        <f>#REF!</f>
        <v>#REF!</v>
      </c>
      <c r="G25" s="69" t="e">
        <f>#REF!</f>
        <v>#REF!</v>
      </c>
      <c r="H25" s="70">
        <v>0</v>
      </c>
      <c r="I25" s="80"/>
      <c r="J25" s="80"/>
      <c r="K25" s="80"/>
      <c r="L25" s="80"/>
      <c r="M25" s="80"/>
      <c r="N25" s="80"/>
      <c r="O25" s="80"/>
      <c r="P25" s="80"/>
      <c r="Q25" s="80"/>
      <c r="R25" s="71"/>
    </row>
    <row r="26" spans="1:18" s="84" customFormat="1" ht="33.75">
      <c r="A26" s="83"/>
      <c r="B26" s="72" t="s">
        <v>69</v>
      </c>
      <c r="C26" s="46" t="e">
        <f>(1*17+2*10+2*9)/100*C25</f>
        <v>#REF!</v>
      </c>
      <c r="D26" s="46" t="e">
        <f>(1*27+2*16+2*10)/100*D25</f>
        <v>#REF!</v>
      </c>
      <c r="E26" s="46" t="e">
        <f>(1*39+2*23+2*22)/100*E25</f>
        <v>#REF!</v>
      </c>
      <c r="F26" s="46" t="e">
        <f>(1*62+2*32+2*30)/100*F25</f>
        <v>#REF!</v>
      </c>
      <c r="G26" s="46" t="e">
        <f>(1*68+2*43+2*41)/100*G25</f>
        <v>#REF!</v>
      </c>
      <c r="H26" s="46">
        <f>(1*116+2*56+2*53)/100*H25</f>
        <v>0</v>
      </c>
      <c r="I26" s="46"/>
      <c r="J26" s="46"/>
      <c r="K26" s="46"/>
      <c r="L26" s="86"/>
      <c r="M26" s="86"/>
      <c r="N26" s="46"/>
      <c r="O26" s="46"/>
      <c r="P26" s="46"/>
      <c r="Q26" s="46"/>
      <c r="R26" s="73" t="s">
        <v>70</v>
      </c>
    </row>
    <row r="27" spans="1:18" s="84" customFormat="1" ht="15">
      <c r="A27" s="83"/>
      <c r="B27" s="74" t="s">
        <v>66</v>
      </c>
      <c r="C27" s="46" t="e">
        <f t="shared" ref="C27:H27" si="3">5*C25</f>
        <v>#REF!</v>
      </c>
      <c r="D27" s="46" t="e">
        <f t="shared" si="3"/>
        <v>#REF!</v>
      </c>
      <c r="E27" s="46" t="e">
        <f t="shared" si="3"/>
        <v>#REF!</v>
      </c>
      <c r="F27" s="46" t="e">
        <f t="shared" si="3"/>
        <v>#REF!</v>
      </c>
      <c r="G27" s="46" t="e">
        <f t="shared" si="3"/>
        <v>#REF!</v>
      </c>
      <c r="H27" s="46">
        <f t="shared" si="3"/>
        <v>0</v>
      </c>
      <c r="I27" s="46"/>
      <c r="J27" s="46"/>
      <c r="K27" s="46"/>
      <c r="L27" s="88"/>
      <c r="M27" s="88"/>
      <c r="N27" s="46"/>
      <c r="O27" s="46"/>
      <c r="P27" s="46"/>
      <c r="Q27" s="46"/>
      <c r="R27" s="71"/>
    </row>
    <row r="28" spans="1:18" s="93" customFormat="1" ht="15">
      <c r="A28" s="89"/>
      <c r="B28" s="5"/>
      <c r="C28" s="3"/>
      <c r="D28" s="3"/>
      <c r="E28" s="3"/>
      <c r="F28" s="3"/>
      <c r="G28" s="3"/>
      <c r="H28" s="3"/>
      <c r="I28" s="3"/>
      <c r="J28" s="3"/>
      <c r="K28" s="90"/>
      <c r="L28" s="91"/>
      <c r="M28" s="91"/>
      <c r="N28" s="3"/>
      <c r="O28" s="3"/>
      <c r="P28" s="3"/>
      <c r="Q28" s="3"/>
      <c r="R28" s="92"/>
    </row>
    <row r="29" spans="1:18" s="93" customFormat="1" ht="15" customHeight="1">
      <c r="A29" s="492" t="s">
        <v>156</v>
      </c>
      <c r="B29" s="492"/>
      <c r="C29" s="3"/>
      <c r="D29" s="3"/>
      <c r="E29" s="3"/>
      <c r="F29" s="3"/>
      <c r="G29" s="3"/>
      <c r="H29" s="3"/>
      <c r="I29" s="3"/>
      <c r="J29" s="3"/>
      <c r="K29" s="90"/>
      <c r="L29" s="91"/>
      <c r="M29" s="91"/>
      <c r="N29" s="3"/>
      <c r="O29" s="3"/>
      <c r="P29" s="3"/>
      <c r="Q29" s="3"/>
      <c r="R29" s="92"/>
    </row>
    <row r="30" spans="1:18" ht="18.75">
      <c r="A30" s="94" t="s">
        <v>56</v>
      </c>
      <c r="B30" s="95" t="s">
        <v>59</v>
      </c>
      <c r="C30" s="96"/>
      <c r="D30" s="96"/>
      <c r="E30" s="96" t="s">
        <v>57</v>
      </c>
      <c r="F30" s="96" t="s">
        <v>2</v>
      </c>
      <c r="G30" s="96" t="s">
        <v>41</v>
      </c>
      <c r="H30" s="94"/>
      <c r="I30" s="94"/>
      <c r="J30" s="94"/>
      <c r="K30" s="94"/>
      <c r="L30" s="94"/>
      <c r="M30" s="94"/>
      <c r="N30" s="94"/>
      <c r="O30" s="94"/>
      <c r="P30" s="94"/>
      <c r="Q30" s="94"/>
      <c r="R30" s="94"/>
    </row>
    <row r="31" spans="1:18" ht="15">
      <c r="A31" s="97" t="s">
        <v>71</v>
      </c>
      <c r="B31" s="97" t="s">
        <v>72</v>
      </c>
      <c r="C31" s="98"/>
      <c r="D31" s="98"/>
      <c r="E31" s="98"/>
      <c r="F31" s="98"/>
      <c r="G31" s="98"/>
      <c r="H31" s="99"/>
      <c r="I31" s="99"/>
      <c r="J31" s="99"/>
      <c r="K31" s="99"/>
      <c r="L31" s="99"/>
      <c r="M31" s="99"/>
      <c r="N31" s="99"/>
      <c r="O31" s="99"/>
      <c r="P31" s="99"/>
      <c r="Q31" s="99"/>
      <c r="R31" s="100"/>
    </row>
    <row r="32" spans="1:18" ht="15">
      <c r="A32" s="101">
        <v>1</v>
      </c>
      <c r="B32" s="102" t="s">
        <v>72</v>
      </c>
      <c r="C32" s="103"/>
      <c r="D32" s="103"/>
      <c r="E32" s="103" t="s">
        <v>152</v>
      </c>
      <c r="F32" s="103" t="s">
        <v>24</v>
      </c>
      <c r="G32" s="103" t="e">
        <f>SUM(C10:L10)+SUM(C20:G20)+SUM(C26:G26)</f>
        <v>#REF!</v>
      </c>
      <c r="H32" s="101"/>
      <c r="I32" s="101"/>
      <c r="J32" s="101"/>
      <c r="K32" s="101"/>
      <c r="L32" s="101"/>
      <c r="M32" s="101"/>
      <c r="N32" s="101"/>
      <c r="O32" s="101"/>
      <c r="P32" s="101"/>
      <c r="Q32" s="101"/>
      <c r="R32" s="104"/>
    </row>
    <row r="33" spans="1:18" ht="15">
      <c r="A33" s="101">
        <v>2</v>
      </c>
      <c r="B33" s="102" t="s">
        <v>72</v>
      </c>
      <c r="C33" s="103"/>
      <c r="D33" s="103"/>
      <c r="E33" s="103" t="s">
        <v>153</v>
      </c>
      <c r="F33" s="103" t="s">
        <v>24</v>
      </c>
      <c r="G33" s="103">
        <f>SUM(M10:Q10)+SUM(M15:Q15)</f>
        <v>0</v>
      </c>
      <c r="H33" s="101"/>
      <c r="I33" s="101"/>
      <c r="J33" s="101"/>
      <c r="K33" s="101"/>
      <c r="L33" s="101"/>
      <c r="M33" s="101"/>
      <c r="N33" s="101"/>
      <c r="O33" s="101"/>
      <c r="P33" s="101"/>
      <c r="Q33" s="101"/>
      <c r="R33" s="104"/>
    </row>
    <row r="34" spans="1:18" s="106" customFormat="1" ht="15">
      <c r="A34" s="105" t="s">
        <v>73</v>
      </c>
      <c r="B34" s="105" t="s">
        <v>157</v>
      </c>
      <c r="C34" s="98"/>
      <c r="D34" s="98"/>
      <c r="E34" s="98"/>
      <c r="F34" s="98"/>
      <c r="G34" s="98"/>
      <c r="H34" s="99"/>
      <c r="I34" s="99"/>
      <c r="J34" s="99"/>
      <c r="K34" s="99"/>
      <c r="L34" s="99"/>
      <c r="M34" s="99"/>
      <c r="N34" s="99"/>
      <c r="O34" s="99"/>
      <c r="P34" s="99"/>
      <c r="Q34" s="99"/>
      <c r="R34" s="100"/>
    </row>
    <row r="35" spans="1:18" s="106" customFormat="1" ht="15">
      <c r="A35" s="101">
        <v>1</v>
      </c>
      <c r="B35" s="102" t="s">
        <v>74</v>
      </c>
      <c r="C35" s="98"/>
      <c r="D35" s="98"/>
      <c r="E35" s="98">
        <v>50</v>
      </c>
      <c r="F35" s="103" t="s">
        <v>11</v>
      </c>
      <c r="G35" s="98"/>
      <c r="H35" s="99"/>
      <c r="I35" s="99"/>
      <c r="J35" s="99"/>
      <c r="K35" s="99"/>
      <c r="L35" s="99"/>
      <c r="M35" s="99"/>
      <c r="N35" s="99"/>
      <c r="O35" s="99"/>
      <c r="P35" s="99"/>
      <c r="Q35" s="99"/>
      <c r="R35" s="100"/>
    </row>
    <row r="36" spans="1:18" s="106" customFormat="1" ht="15">
      <c r="A36" s="101">
        <v>2</v>
      </c>
      <c r="B36" s="102" t="s">
        <v>74</v>
      </c>
      <c r="C36" s="98"/>
      <c r="D36" s="98"/>
      <c r="E36" s="98">
        <v>80</v>
      </c>
      <c r="F36" s="103" t="s">
        <v>11</v>
      </c>
      <c r="G36" s="98"/>
      <c r="H36" s="99"/>
      <c r="I36" s="99"/>
      <c r="J36" s="99"/>
      <c r="K36" s="99"/>
      <c r="L36" s="99"/>
      <c r="M36" s="99"/>
      <c r="N36" s="99"/>
      <c r="O36" s="99"/>
      <c r="P36" s="99"/>
      <c r="Q36" s="99"/>
      <c r="R36" s="100"/>
    </row>
    <row r="37" spans="1:18" s="106" customFormat="1" ht="15">
      <c r="A37" s="101">
        <v>3</v>
      </c>
      <c r="B37" s="102" t="s">
        <v>74</v>
      </c>
      <c r="C37" s="103"/>
      <c r="D37" s="103"/>
      <c r="E37" s="103">
        <v>100</v>
      </c>
      <c r="F37" s="103" t="s">
        <v>11</v>
      </c>
      <c r="G37" s="103" t="e">
        <f>C11+C21+F27</f>
        <v>#REF!</v>
      </c>
      <c r="H37" s="101"/>
      <c r="I37" s="101"/>
      <c r="J37" s="101"/>
      <c r="K37" s="101"/>
      <c r="L37" s="101"/>
      <c r="M37" s="101"/>
      <c r="N37" s="107"/>
      <c r="O37" s="107"/>
      <c r="P37" s="107"/>
      <c r="Q37" s="107"/>
      <c r="R37" s="107"/>
    </row>
    <row r="38" spans="1:18" s="106" customFormat="1" ht="15">
      <c r="A38" s="101">
        <v>4</v>
      </c>
      <c r="B38" s="102" t="s">
        <v>74</v>
      </c>
      <c r="C38" s="103"/>
      <c r="D38" s="103"/>
      <c r="E38" s="103">
        <v>150</v>
      </c>
      <c r="F38" s="103" t="s">
        <v>11</v>
      </c>
      <c r="G38" s="103" t="e">
        <f>D11+D21+G27</f>
        <v>#REF!</v>
      </c>
      <c r="H38" s="101"/>
      <c r="I38" s="101"/>
      <c r="J38" s="101"/>
      <c r="K38" s="101"/>
      <c r="L38" s="101"/>
      <c r="M38" s="101"/>
      <c r="N38" s="107"/>
      <c r="O38" s="107"/>
      <c r="P38" s="107"/>
      <c r="Q38" s="107"/>
      <c r="R38" s="107"/>
    </row>
    <row r="39" spans="1:18" s="106" customFormat="1" ht="15">
      <c r="A39" s="101">
        <v>5</v>
      </c>
      <c r="B39" s="102" t="s">
        <v>74</v>
      </c>
      <c r="C39" s="103"/>
      <c r="D39" s="103"/>
      <c r="E39" s="103">
        <v>200</v>
      </c>
      <c r="F39" s="103" t="s">
        <v>11</v>
      </c>
      <c r="G39" s="103" t="e">
        <f>E11+E21</f>
        <v>#REF!</v>
      </c>
      <c r="H39" s="101"/>
      <c r="I39" s="101"/>
      <c r="J39" s="101"/>
      <c r="K39" s="101"/>
      <c r="L39" s="101"/>
      <c r="M39" s="101"/>
      <c r="N39" s="107"/>
      <c r="O39" s="107"/>
      <c r="P39" s="107"/>
      <c r="Q39" s="107"/>
      <c r="R39" s="107"/>
    </row>
    <row r="40" spans="1:18" s="106" customFormat="1" ht="15">
      <c r="A40" s="101">
        <v>6</v>
      </c>
      <c r="B40" s="102" t="s">
        <v>74</v>
      </c>
      <c r="C40" s="103"/>
      <c r="D40" s="103"/>
      <c r="E40" s="103">
        <v>250</v>
      </c>
      <c r="F40" s="103" t="s">
        <v>11</v>
      </c>
      <c r="G40" s="103" t="e">
        <f>F11+F21</f>
        <v>#REF!</v>
      </c>
      <c r="H40" s="101"/>
      <c r="I40" s="101"/>
      <c r="J40" s="101"/>
      <c r="K40" s="101"/>
      <c r="L40" s="101"/>
      <c r="M40" s="101"/>
      <c r="N40" s="107"/>
      <c r="O40" s="107"/>
      <c r="P40" s="107"/>
      <c r="Q40" s="107"/>
      <c r="R40" s="107"/>
    </row>
    <row r="41" spans="1:18" s="106" customFormat="1" ht="15">
      <c r="A41" s="101">
        <v>7</v>
      </c>
      <c r="B41" s="102" t="s">
        <v>74</v>
      </c>
      <c r="C41" s="103"/>
      <c r="D41" s="103"/>
      <c r="E41" s="103">
        <v>300</v>
      </c>
      <c r="F41" s="103" t="s">
        <v>11</v>
      </c>
      <c r="G41" s="103" t="e">
        <f>G11+G21</f>
        <v>#REF!</v>
      </c>
      <c r="H41" s="101"/>
      <c r="I41" s="101"/>
      <c r="J41" s="101"/>
      <c r="K41" s="101"/>
      <c r="L41" s="101"/>
      <c r="M41" s="101"/>
      <c r="N41" s="107"/>
      <c r="O41" s="107"/>
      <c r="P41" s="107"/>
      <c r="Q41" s="107"/>
      <c r="R41" s="107"/>
    </row>
    <row r="42" spans="1:18" s="106" customFormat="1" ht="18.75" hidden="1">
      <c r="A42" s="101">
        <v>8</v>
      </c>
      <c r="B42" s="108" t="s">
        <v>74</v>
      </c>
      <c r="C42" s="109"/>
      <c r="D42" s="109"/>
      <c r="E42" s="110">
        <v>350</v>
      </c>
      <c r="F42" s="109" t="s">
        <v>11</v>
      </c>
      <c r="G42" s="111">
        <f>H11+H16</f>
        <v>0</v>
      </c>
      <c r="H42" s="112"/>
      <c r="I42" s="112"/>
      <c r="J42" s="112"/>
      <c r="K42" s="112"/>
      <c r="L42" s="112"/>
      <c r="M42" s="112"/>
      <c r="N42" s="113"/>
      <c r="O42" s="113"/>
      <c r="P42" s="113"/>
      <c r="Q42" s="113"/>
      <c r="R42" s="113"/>
    </row>
    <row r="43" spans="1:18" s="106" customFormat="1" ht="18.75" hidden="1">
      <c r="A43" s="101">
        <v>9</v>
      </c>
      <c r="B43" s="114" t="s">
        <v>74</v>
      </c>
      <c r="C43" s="115"/>
      <c r="D43" s="115"/>
      <c r="E43" s="116">
        <v>400</v>
      </c>
      <c r="F43" s="115" t="s">
        <v>11</v>
      </c>
      <c r="G43" s="117">
        <f>I11+I16</f>
        <v>0</v>
      </c>
      <c r="H43" s="118"/>
      <c r="I43" s="118"/>
      <c r="J43" s="118"/>
      <c r="K43" s="118"/>
      <c r="L43" s="118"/>
      <c r="M43" s="118"/>
      <c r="N43" s="119"/>
      <c r="O43" s="119"/>
      <c r="P43" s="119"/>
      <c r="Q43" s="119"/>
      <c r="R43" s="119"/>
    </row>
    <row r="44" spans="1:18" s="106" customFormat="1" ht="18.75" hidden="1">
      <c r="A44" s="101">
        <v>10</v>
      </c>
      <c r="B44" s="114" t="s">
        <v>74</v>
      </c>
      <c r="C44" s="115"/>
      <c r="D44" s="115"/>
      <c r="E44" s="116">
        <v>450</v>
      </c>
      <c r="F44" s="115" t="s">
        <v>11</v>
      </c>
      <c r="G44" s="117">
        <f>J11+J16</f>
        <v>0</v>
      </c>
      <c r="H44" s="118"/>
      <c r="I44" s="118"/>
      <c r="J44" s="118"/>
      <c r="K44" s="118"/>
      <c r="L44" s="118"/>
      <c r="M44" s="118"/>
      <c r="N44" s="119"/>
      <c r="O44" s="119"/>
      <c r="P44" s="119"/>
      <c r="Q44" s="119"/>
      <c r="R44" s="119"/>
    </row>
    <row r="45" spans="1:18" s="106" customFormat="1" ht="18.75" hidden="1">
      <c r="A45" s="101">
        <v>11</v>
      </c>
      <c r="B45" s="114" t="s">
        <v>74</v>
      </c>
      <c r="C45" s="115"/>
      <c r="D45" s="115"/>
      <c r="E45" s="116">
        <v>500</v>
      </c>
      <c r="F45" s="115" t="s">
        <v>11</v>
      </c>
      <c r="G45" s="117">
        <f>K11+K16</f>
        <v>0</v>
      </c>
      <c r="H45" s="118"/>
      <c r="I45" s="118"/>
      <c r="J45" s="118"/>
      <c r="K45" s="118"/>
      <c r="L45" s="118"/>
      <c r="M45" s="118"/>
      <c r="N45" s="119"/>
      <c r="O45" s="119"/>
      <c r="P45" s="119"/>
      <c r="Q45" s="119"/>
      <c r="R45" s="119"/>
    </row>
    <row r="46" spans="1:18" s="106" customFormat="1" ht="18.75" hidden="1">
      <c r="A46" s="101">
        <v>12</v>
      </c>
      <c r="B46" s="114" t="s">
        <v>74</v>
      </c>
      <c r="C46" s="115"/>
      <c r="D46" s="115"/>
      <c r="E46" s="116">
        <v>600</v>
      </c>
      <c r="F46" s="115" t="s">
        <v>11</v>
      </c>
      <c r="G46" s="117">
        <f>L11+L16</f>
        <v>0</v>
      </c>
      <c r="H46" s="118"/>
      <c r="I46" s="118"/>
      <c r="J46" s="118"/>
      <c r="K46" s="118"/>
      <c r="L46" s="118"/>
      <c r="M46" s="118"/>
      <c r="N46" s="119"/>
      <c r="O46" s="119"/>
      <c r="P46" s="119"/>
      <c r="Q46" s="119"/>
      <c r="R46" s="119"/>
    </row>
    <row r="47" spans="1:18" s="106" customFormat="1" ht="18.75" hidden="1">
      <c r="A47" s="101">
        <v>13</v>
      </c>
      <c r="B47" s="114" t="s">
        <v>74</v>
      </c>
      <c r="C47" s="115"/>
      <c r="D47" s="115"/>
      <c r="E47" s="116">
        <v>700</v>
      </c>
      <c r="F47" s="115" t="s">
        <v>11</v>
      </c>
      <c r="G47" s="117">
        <f>M11+M16</f>
        <v>0</v>
      </c>
      <c r="H47" s="118"/>
      <c r="I47" s="118"/>
      <c r="J47" s="118"/>
      <c r="K47" s="118"/>
      <c r="L47" s="118"/>
      <c r="M47" s="118"/>
      <c r="N47" s="119"/>
      <c r="O47" s="119"/>
      <c r="P47" s="119"/>
      <c r="Q47" s="119"/>
      <c r="R47" s="119"/>
    </row>
    <row r="48" spans="1:18" s="106" customFormat="1" ht="18.75" hidden="1">
      <c r="A48" s="101">
        <v>14</v>
      </c>
      <c r="B48" s="114" t="s">
        <v>74</v>
      </c>
      <c r="C48" s="115"/>
      <c r="D48" s="115"/>
      <c r="E48" s="116">
        <v>750</v>
      </c>
      <c r="F48" s="115" t="s">
        <v>11</v>
      </c>
      <c r="G48" s="117">
        <f>N11+N16</f>
        <v>0</v>
      </c>
      <c r="H48" s="118"/>
      <c r="I48" s="118"/>
      <c r="J48" s="118"/>
      <c r="K48" s="118"/>
      <c r="L48" s="118"/>
      <c r="M48" s="118"/>
      <c r="N48" s="119"/>
      <c r="O48" s="119"/>
      <c r="P48" s="119"/>
      <c r="Q48" s="119"/>
      <c r="R48" s="119"/>
    </row>
    <row r="49" spans="1:18" s="106" customFormat="1" ht="18.75" hidden="1">
      <c r="A49" s="101">
        <v>15</v>
      </c>
      <c r="B49" s="114" t="s">
        <v>74</v>
      </c>
      <c r="C49" s="115"/>
      <c r="D49" s="115"/>
      <c r="E49" s="116">
        <v>800</v>
      </c>
      <c r="F49" s="115" t="s">
        <v>11</v>
      </c>
      <c r="G49" s="117">
        <f>O11+O16</f>
        <v>0</v>
      </c>
      <c r="H49" s="118"/>
      <c r="I49" s="118"/>
      <c r="J49" s="118"/>
      <c r="K49" s="118"/>
      <c r="L49" s="118"/>
      <c r="M49" s="118"/>
      <c r="N49" s="119"/>
      <c r="O49" s="119"/>
      <c r="P49" s="119"/>
      <c r="Q49" s="119"/>
      <c r="R49" s="119"/>
    </row>
    <row r="50" spans="1:18" s="106" customFormat="1" ht="18.75" hidden="1">
      <c r="A50" s="101">
        <v>16</v>
      </c>
      <c r="B50" s="114" t="s">
        <v>74</v>
      </c>
      <c r="C50" s="115"/>
      <c r="D50" s="115"/>
      <c r="E50" s="116">
        <v>900</v>
      </c>
      <c r="F50" s="115" t="s">
        <v>11</v>
      </c>
      <c r="G50" s="117">
        <f>P11+P16</f>
        <v>0</v>
      </c>
      <c r="H50" s="118"/>
      <c r="I50" s="118"/>
      <c r="J50" s="118"/>
      <c r="K50" s="118"/>
      <c r="L50" s="118"/>
      <c r="M50" s="118"/>
      <c r="N50" s="119"/>
      <c r="O50" s="119"/>
      <c r="P50" s="119"/>
      <c r="Q50" s="119"/>
      <c r="R50" s="119"/>
    </row>
    <row r="51" spans="1:18" s="106" customFormat="1" ht="18.75" hidden="1">
      <c r="A51" s="101">
        <v>17</v>
      </c>
      <c r="B51" s="114" t="s">
        <v>74</v>
      </c>
      <c r="C51" s="115"/>
      <c r="D51" s="115"/>
      <c r="E51" s="116">
        <v>1000</v>
      </c>
      <c r="F51" s="115" t="s">
        <v>11</v>
      </c>
      <c r="G51" s="117">
        <f>Q11+Q16</f>
        <v>0</v>
      </c>
      <c r="H51" s="118"/>
      <c r="I51" s="118"/>
      <c r="J51" s="118"/>
      <c r="K51" s="118"/>
      <c r="L51" s="118"/>
      <c r="M51" s="118"/>
      <c r="N51" s="119"/>
      <c r="O51" s="119"/>
      <c r="P51" s="119"/>
      <c r="Q51" s="119"/>
      <c r="R51" s="119"/>
    </row>
    <row r="52" spans="1:18" s="106" customFormat="1">
      <c r="B52" s="120"/>
      <c r="C52" s="121"/>
      <c r="D52" s="121"/>
      <c r="E52" s="121"/>
      <c r="F52" s="121"/>
      <c r="G52" s="121"/>
      <c r="H52" s="122"/>
      <c r="I52" s="122"/>
      <c r="J52" s="122"/>
      <c r="K52" s="122"/>
      <c r="L52" s="122"/>
      <c r="M52" s="122"/>
      <c r="N52" s="122"/>
      <c r="O52" s="122"/>
      <c r="P52" s="122"/>
      <c r="Q52" s="122"/>
    </row>
    <row r="53" spans="1:18" s="106" customFormat="1">
      <c r="B53" s="120"/>
      <c r="C53" s="121"/>
      <c r="D53" s="121"/>
      <c r="E53" s="121"/>
      <c r="F53" s="121"/>
      <c r="G53" s="121"/>
      <c r="H53" s="122"/>
      <c r="I53" s="122"/>
      <c r="J53" s="122"/>
      <c r="K53" s="122"/>
      <c r="L53" s="122"/>
      <c r="M53" s="122"/>
      <c r="N53" s="122"/>
      <c r="O53" s="122"/>
      <c r="P53" s="122"/>
      <c r="Q53" s="122"/>
    </row>
    <row r="54" spans="1:18" s="106" customFormat="1">
      <c r="B54" s="120"/>
      <c r="C54" s="121"/>
      <c r="D54" s="121"/>
      <c r="E54" s="121"/>
      <c r="F54" s="121"/>
      <c r="G54" s="121"/>
      <c r="H54" s="122"/>
      <c r="I54" s="122"/>
      <c r="J54" s="122"/>
      <c r="K54" s="122"/>
      <c r="L54" s="122"/>
      <c r="M54" s="122"/>
      <c r="N54" s="122"/>
      <c r="O54" s="122"/>
      <c r="P54" s="122"/>
      <c r="Q54" s="122"/>
    </row>
    <row r="55" spans="1:18" s="106" customFormat="1">
      <c r="B55" s="120"/>
      <c r="C55" s="121"/>
      <c r="D55" s="121"/>
      <c r="E55" s="121"/>
      <c r="F55" s="121"/>
      <c r="G55" s="121"/>
      <c r="H55" s="122"/>
      <c r="I55" s="122"/>
      <c r="J55" s="122"/>
      <c r="K55" s="122"/>
      <c r="L55" s="122"/>
      <c r="M55" s="122"/>
      <c r="N55" s="122"/>
      <c r="O55" s="122"/>
      <c r="P55" s="122"/>
      <c r="Q55" s="122"/>
    </row>
    <row r="56" spans="1:18" s="106" customFormat="1">
      <c r="B56" s="120"/>
      <c r="C56" s="121"/>
      <c r="D56" s="121"/>
      <c r="E56" s="121"/>
      <c r="F56" s="121"/>
      <c r="G56" s="121"/>
      <c r="H56" s="122"/>
      <c r="I56" s="122"/>
      <c r="J56" s="122"/>
      <c r="K56" s="122"/>
      <c r="L56" s="122"/>
      <c r="M56" s="122"/>
      <c r="N56" s="122"/>
      <c r="O56" s="122"/>
      <c r="P56" s="122"/>
      <c r="Q56" s="122"/>
    </row>
    <row r="57" spans="1:18" s="106" customFormat="1">
      <c r="B57" s="120"/>
      <c r="C57" s="121"/>
      <c r="D57" s="121"/>
      <c r="E57" s="121"/>
      <c r="F57" s="121"/>
      <c r="G57" s="121"/>
      <c r="H57" s="122"/>
      <c r="I57" s="122"/>
      <c r="J57" s="122"/>
      <c r="K57" s="122"/>
      <c r="L57" s="122"/>
      <c r="M57" s="122"/>
      <c r="N57" s="122"/>
      <c r="O57" s="122"/>
      <c r="P57" s="122"/>
      <c r="Q57" s="122"/>
    </row>
    <row r="58" spans="1:18" s="106" customFormat="1">
      <c r="B58" s="120"/>
      <c r="C58" s="121"/>
      <c r="D58" s="121"/>
      <c r="E58" s="121"/>
      <c r="F58" s="121"/>
      <c r="G58" s="121"/>
      <c r="H58" s="122"/>
      <c r="I58" s="122"/>
      <c r="J58" s="122"/>
      <c r="K58" s="122"/>
      <c r="L58" s="122"/>
      <c r="M58" s="122"/>
      <c r="N58" s="122"/>
      <c r="O58" s="122"/>
      <c r="P58" s="122"/>
      <c r="Q58" s="122"/>
    </row>
    <row r="59" spans="1:18" s="106" customFormat="1">
      <c r="B59" s="120"/>
      <c r="C59" s="121"/>
      <c r="D59" s="121"/>
      <c r="E59" s="121"/>
      <c r="F59" s="121"/>
      <c r="G59" s="121"/>
      <c r="H59" s="122"/>
      <c r="I59" s="122"/>
      <c r="J59" s="122"/>
      <c r="K59" s="122"/>
      <c r="L59" s="122"/>
      <c r="M59" s="122"/>
      <c r="N59" s="122"/>
      <c r="O59" s="122"/>
      <c r="P59" s="122"/>
      <c r="Q59" s="122"/>
    </row>
    <row r="60" spans="1:18" s="106" customFormat="1">
      <c r="B60" s="120"/>
      <c r="C60" s="121"/>
      <c r="D60" s="121"/>
      <c r="E60" s="121"/>
      <c r="F60" s="121"/>
      <c r="G60" s="121"/>
      <c r="H60" s="122"/>
      <c r="I60" s="122"/>
      <c r="J60" s="122"/>
      <c r="K60" s="122"/>
      <c r="L60" s="122"/>
      <c r="M60" s="122"/>
      <c r="N60" s="122"/>
      <c r="O60" s="122"/>
      <c r="P60" s="122"/>
      <c r="Q60" s="122"/>
    </row>
    <row r="61" spans="1:18" s="106" customFormat="1">
      <c r="B61" s="120"/>
      <c r="C61" s="121"/>
      <c r="D61" s="121"/>
      <c r="E61" s="121"/>
      <c r="F61" s="121"/>
      <c r="G61" s="121"/>
      <c r="H61" s="122"/>
      <c r="I61" s="122"/>
      <c r="J61" s="122"/>
      <c r="K61" s="122"/>
      <c r="L61" s="122"/>
      <c r="M61" s="122"/>
      <c r="N61" s="122"/>
      <c r="O61" s="122"/>
      <c r="P61" s="122"/>
      <c r="Q61" s="122"/>
    </row>
    <row r="62" spans="1:18" s="106" customFormat="1">
      <c r="B62" s="120"/>
      <c r="C62" s="121"/>
      <c r="D62" s="121"/>
      <c r="E62" s="121"/>
      <c r="F62" s="121"/>
      <c r="G62" s="121"/>
      <c r="H62" s="122"/>
      <c r="I62" s="122"/>
      <c r="J62" s="122"/>
      <c r="K62" s="122"/>
      <c r="L62" s="122"/>
      <c r="M62" s="122"/>
      <c r="N62" s="122"/>
      <c r="O62" s="122"/>
      <c r="P62" s="122"/>
      <c r="Q62" s="122"/>
    </row>
    <row r="63" spans="1:18" s="106" customFormat="1">
      <c r="B63" s="120"/>
      <c r="C63" s="121"/>
      <c r="D63" s="121"/>
      <c r="E63" s="121"/>
      <c r="F63" s="121"/>
      <c r="G63" s="121"/>
      <c r="H63" s="122"/>
      <c r="I63" s="122"/>
      <c r="J63" s="122"/>
      <c r="K63" s="122"/>
      <c r="L63" s="122"/>
      <c r="M63" s="122"/>
      <c r="N63" s="122"/>
      <c r="O63" s="122"/>
      <c r="P63" s="122"/>
      <c r="Q63" s="122"/>
    </row>
    <row r="64" spans="1:18" s="106" customFormat="1">
      <c r="B64" s="120"/>
      <c r="C64" s="121"/>
      <c r="D64" s="121"/>
      <c r="E64" s="121"/>
      <c r="F64" s="121"/>
      <c r="G64" s="121"/>
      <c r="H64" s="122"/>
      <c r="I64" s="122"/>
      <c r="J64" s="122"/>
      <c r="K64" s="122"/>
      <c r="L64" s="122"/>
      <c r="M64" s="122"/>
      <c r="N64" s="122"/>
      <c r="O64" s="122"/>
      <c r="P64" s="122"/>
      <c r="Q64" s="122"/>
    </row>
    <row r="65" spans="2:17" s="106" customFormat="1">
      <c r="B65" s="120"/>
      <c r="C65" s="121"/>
      <c r="D65" s="121"/>
      <c r="E65" s="121"/>
      <c r="F65" s="121"/>
      <c r="G65" s="121"/>
      <c r="H65" s="122"/>
      <c r="I65" s="122"/>
      <c r="J65" s="122"/>
      <c r="K65" s="122"/>
      <c r="L65" s="122"/>
      <c r="M65" s="122"/>
      <c r="N65" s="122"/>
      <c r="O65" s="122"/>
      <c r="P65" s="122"/>
      <c r="Q65" s="122"/>
    </row>
    <row r="66" spans="2:17" s="106" customFormat="1">
      <c r="B66" s="120"/>
      <c r="C66" s="121"/>
      <c r="D66" s="121"/>
      <c r="E66" s="121"/>
      <c r="F66" s="121"/>
      <c r="G66" s="121"/>
      <c r="H66" s="122"/>
      <c r="I66" s="122"/>
      <c r="J66" s="122"/>
      <c r="K66" s="122"/>
      <c r="L66" s="122"/>
      <c r="M66" s="122"/>
      <c r="N66" s="122"/>
      <c r="O66" s="122"/>
      <c r="P66" s="122"/>
      <c r="Q66" s="122"/>
    </row>
    <row r="67" spans="2:17" s="106" customFormat="1">
      <c r="B67" s="120"/>
      <c r="C67" s="121"/>
      <c r="D67" s="121"/>
      <c r="E67" s="121"/>
      <c r="F67" s="121"/>
      <c r="G67" s="121"/>
      <c r="H67" s="122"/>
      <c r="I67" s="122"/>
      <c r="J67" s="122"/>
      <c r="K67" s="122"/>
      <c r="L67" s="122"/>
      <c r="M67" s="122"/>
      <c r="N67" s="122"/>
      <c r="O67" s="122"/>
      <c r="P67" s="122"/>
      <c r="Q67" s="122"/>
    </row>
    <row r="68" spans="2:17" s="106" customFormat="1">
      <c r="B68" s="120"/>
      <c r="C68" s="121"/>
      <c r="D68" s="121"/>
      <c r="E68" s="121"/>
      <c r="F68" s="121"/>
      <c r="G68" s="121"/>
      <c r="H68" s="122"/>
      <c r="I68" s="122"/>
      <c r="J68" s="122"/>
      <c r="K68" s="122"/>
      <c r="L68" s="122"/>
      <c r="M68" s="122"/>
      <c r="N68" s="122"/>
      <c r="O68" s="122"/>
      <c r="P68" s="122"/>
      <c r="Q68" s="122"/>
    </row>
    <row r="69" spans="2:17" s="106" customFormat="1">
      <c r="B69" s="120"/>
      <c r="C69" s="121"/>
      <c r="D69" s="121"/>
      <c r="E69" s="121"/>
      <c r="F69" s="121"/>
      <c r="G69" s="121"/>
      <c r="H69" s="122"/>
      <c r="I69" s="122"/>
      <c r="J69" s="122"/>
      <c r="K69" s="122"/>
      <c r="L69" s="122"/>
      <c r="M69" s="122"/>
      <c r="N69" s="122"/>
      <c r="O69" s="122"/>
      <c r="P69" s="122"/>
      <c r="Q69" s="122"/>
    </row>
    <row r="70" spans="2:17" s="106" customFormat="1">
      <c r="B70" s="120"/>
      <c r="C70" s="121"/>
      <c r="D70" s="121"/>
      <c r="E70" s="121"/>
      <c r="F70" s="121"/>
      <c r="G70" s="121"/>
      <c r="H70" s="122"/>
      <c r="I70" s="122"/>
      <c r="J70" s="122"/>
      <c r="K70" s="122"/>
      <c r="L70" s="122"/>
      <c r="M70" s="122"/>
      <c r="N70" s="122"/>
      <c r="O70" s="122"/>
      <c r="P70" s="122"/>
      <c r="Q70" s="122"/>
    </row>
    <row r="71" spans="2:17" s="106" customFormat="1">
      <c r="B71" s="120"/>
      <c r="C71" s="121"/>
      <c r="D71" s="121"/>
      <c r="E71" s="121"/>
      <c r="F71" s="121"/>
      <c r="G71" s="121"/>
      <c r="H71" s="122"/>
      <c r="I71" s="122"/>
      <c r="J71" s="122"/>
      <c r="K71" s="122"/>
      <c r="L71" s="122"/>
      <c r="M71" s="122"/>
      <c r="N71" s="122"/>
      <c r="O71" s="122"/>
      <c r="P71" s="122"/>
      <c r="Q71" s="122"/>
    </row>
    <row r="72" spans="2:17" s="106" customFormat="1">
      <c r="B72" s="120"/>
      <c r="C72" s="121"/>
      <c r="D72" s="121"/>
      <c r="E72" s="121"/>
      <c r="F72" s="121"/>
      <c r="G72" s="121"/>
      <c r="H72" s="122"/>
      <c r="I72" s="122"/>
      <c r="J72" s="122"/>
      <c r="K72" s="122"/>
      <c r="L72" s="122"/>
      <c r="M72" s="122"/>
      <c r="N72" s="122"/>
      <c r="O72" s="122"/>
      <c r="P72" s="122"/>
      <c r="Q72" s="122"/>
    </row>
    <row r="73" spans="2:17" s="106" customFormat="1">
      <c r="B73" s="120"/>
      <c r="C73" s="121"/>
      <c r="D73" s="121"/>
      <c r="E73" s="121"/>
      <c r="F73" s="121"/>
      <c r="G73" s="121"/>
      <c r="H73" s="122"/>
      <c r="I73" s="122"/>
      <c r="J73" s="122"/>
      <c r="K73" s="122"/>
      <c r="L73" s="122"/>
      <c r="M73" s="122"/>
      <c r="N73" s="122"/>
      <c r="O73" s="122"/>
      <c r="P73" s="122"/>
      <c r="Q73" s="122"/>
    </row>
    <row r="74" spans="2:17" s="106" customFormat="1">
      <c r="B74" s="120"/>
      <c r="C74" s="121"/>
      <c r="D74" s="121"/>
      <c r="E74" s="121"/>
      <c r="F74" s="121"/>
      <c r="G74" s="121"/>
      <c r="H74" s="122"/>
      <c r="I74" s="122"/>
      <c r="J74" s="122"/>
      <c r="K74" s="122"/>
      <c r="L74" s="122"/>
      <c r="M74" s="122"/>
      <c r="N74" s="122"/>
      <c r="O74" s="122"/>
      <c r="P74" s="122"/>
      <c r="Q74" s="122"/>
    </row>
    <row r="75" spans="2:17" s="106" customFormat="1">
      <c r="B75" s="120"/>
      <c r="C75" s="121"/>
      <c r="D75" s="121"/>
      <c r="E75" s="121"/>
      <c r="F75" s="121"/>
      <c r="G75" s="121"/>
      <c r="H75" s="122"/>
      <c r="I75" s="122"/>
      <c r="J75" s="122"/>
      <c r="K75" s="122"/>
      <c r="L75" s="122"/>
      <c r="M75" s="122"/>
      <c r="N75" s="122"/>
      <c r="O75" s="122"/>
      <c r="P75" s="122"/>
      <c r="Q75" s="122"/>
    </row>
    <row r="76" spans="2:17" s="106" customFormat="1">
      <c r="B76" s="120"/>
      <c r="C76" s="121"/>
      <c r="D76" s="121"/>
      <c r="E76" s="121"/>
      <c r="F76" s="121"/>
      <c r="G76" s="121"/>
      <c r="H76" s="122"/>
      <c r="I76" s="122"/>
      <c r="J76" s="122"/>
      <c r="K76" s="122"/>
      <c r="L76" s="122"/>
      <c r="M76" s="122"/>
      <c r="N76" s="122"/>
      <c r="O76" s="122"/>
      <c r="P76" s="122"/>
      <c r="Q76" s="122"/>
    </row>
    <row r="77" spans="2:17" s="106" customFormat="1">
      <c r="B77" s="120"/>
      <c r="C77" s="121"/>
      <c r="D77" s="121"/>
      <c r="E77" s="121"/>
      <c r="F77" s="121"/>
      <c r="G77" s="121"/>
      <c r="H77" s="122"/>
      <c r="I77" s="122"/>
      <c r="J77" s="122"/>
      <c r="K77" s="122"/>
      <c r="L77" s="122"/>
      <c r="M77" s="122"/>
      <c r="N77" s="122"/>
      <c r="O77" s="122"/>
      <c r="P77" s="122"/>
      <c r="Q77" s="122"/>
    </row>
    <row r="78" spans="2:17" s="106" customFormat="1">
      <c r="B78" s="120"/>
      <c r="C78" s="121"/>
      <c r="D78" s="121"/>
      <c r="E78" s="121"/>
      <c r="F78" s="121"/>
      <c r="G78" s="121"/>
      <c r="H78" s="122"/>
      <c r="I78" s="122"/>
      <c r="J78" s="122"/>
      <c r="K78" s="122"/>
      <c r="L78" s="122"/>
      <c r="M78" s="122"/>
      <c r="N78" s="122"/>
      <c r="O78" s="122"/>
      <c r="P78" s="122"/>
      <c r="Q78" s="122"/>
    </row>
    <row r="79" spans="2:17" s="106" customFormat="1">
      <c r="B79" s="120"/>
      <c r="C79" s="121"/>
      <c r="D79" s="121"/>
      <c r="E79" s="121"/>
      <c r="F79" s="121"/>
      <c r="G79" s="121"/>
      <c r="H79" s="122"/>
      <c r="I79" s="122"/>
      <c r="J79" s="122"/>
      <c r="K79" s="122"/>
      <c r="L79" s="122"/>
      <c r="M79" s="122"/>
      <c r="N79" s="122"/>
      <c r="O79" s="122"/>
      <c r="P79" s="122"/>
      <c r="Q79" s="122"/>
    </row>
    <row r="80" spans="2:17" s="106" customFormat="1">
      <c r="B80" s="120"/>
      <c r="C80" s="121"/>
      <c r="D80" s="121"/>
      <c r="E80" s="121"/>
      <c r="F80" s="121"/>
      <c r="G80" s="121"/>
      <c r="H80" s="122"/>
      <c r="I80" s="122"/>
      <c r="J80" s="122"/>
      <c r="K80" s="122"/>
      <c r="L80" s="122"/>
      <c r="M80" s="122"/>
      <c r="N80" s="122"/>
      <c r="O80" s="122"/>
      <c r="P80" s="122"/>
      <c r="Q80" s="122"/>
    </row>
    <row r="81" spans="2:17" s="106" customFormat="1">
      <c r="B81" s="120"/>
      <c r="C81" s="121"/>
      <c r="D81" s="121"/>
      <c r="E81" s="121"/>
      <c r="F81" s="121"/>
      <c r="G81" s="121"/>
      <c r="H81" s="122"/>
      <c r="I81" s="122"/>
      <c r="J81" s="122"/>
      <c r="K81" s="122"/>
      <c r="L81" s="122"/>
      <c r="M81" s="122"/>
      <c r="N81" s="122"/>
      <c r="O81" s="122"/>
      <c r="P81" s="122"/>
      <c r="Q81" s="122"/>
    </row>
    <row r="82" spans="2:17" s="106" customFormat="1">
      <c r="B82" s="120"/>
      <c r="C82" s="121"/>
      <c r="D82" s="121"/>
      <c r="E82" s="121"/>
      <c r="F82" s="121"/>
      <c r="G82" s="121"/>
      <c r="H82" s="122"/>
      <c r="I82" s="122"/>
      <c r="J82" s="122"/>
      <c r="K82" s="122"/>
      <c r="L82" s="122"/>
      <c r="M82" s="122"/>
      <c r="N82" s="122"/>
      <c r="O82" s="122"/>
      <c r="P82" s="122"/>
      <c r="Q82" s="122"/>
    </row>
    <row r="83" spans="2:17" s="106" customFormat="1">
      <c r="B83" s="120"/>
      <c r="C83" s="121"/>
      <c r="D83" s="121"/>
      <c r="E83" s="121"/>
      <c r="F83" s="121"/>
      <c r="G83" s="121"/>
      <c r="H83" s="122"/>
      <c r="I83" s="122"/>
      <c r="J83" s="122"/>
      <c r="K83" s="122"/>
      <c r="L83" s="122"/>
      <c r="M83" s="122"/>
      <c r="N83" s="122"/>
      <c r="O83" s="122"/>
      <c r="P83" s="122"/>
      <c r="Q83" s="122"/>
    </row>
    <row r="84" spans="2:17" s="106" customFormat="1">
      <c r="B84" s="120"/>
      <c r="C84" s="121"/>
      <c r="D84" s="121"/>
      <c r="E84" s="121"/>
      <c r="F84" s="121"/>
      <c r="G84" s="121"/>
      <c r="H84" s="122"/>
      <c r="I84" s="122"/>
      <c r="J84" s="122"/>
      <c r="K84" s="122"/>
      <c r="L84" s="122"/>
      <c r="M84" s="122"/>
      <c r="N84" s="122"/>
      <c r="O84" s="122"/>
      <c r="P84" s="122"/>
      <c r="Q84" s="122"/>
    </row>
    <row r="85" spans="2:17" s="106" customFormat="1">
      <c r="B85" s="120"/>
      <c r="C85" s="121"/>
      <c r="D85" s="121"/>
      <c r="E85" s="121"/>
      <c r="F85" s="121"/>
      <c r="G85" s="121"/>
      <c r="H85" s="122"/>
      <c r="I85" s="122"/>
      <c r="J85" s="122"/>
      <c r="K85" s="122"/>
      <c r="L85" s="122"/>
      <c r="M85" s="122"/>
      <c r="N85" s="122"/>
      <c r="O85" s="122"/>
      <c r="P85" s="122"/>
      <c r="Q85" s="122"/>
    </row>
    <row r="86" spans="2:17" s="106" customFormat="1">
      <c r="B86" s="120"/>
      <c r="C86" s="121"/>
      <c r="D86" s="121"/>
      <c r="E86" s="121"/>
      <c r="F86" s="121"/>
      <c r="G86" s="121"/>
      <c r="H86" s="122"/>
      <c r="I86" s="122"/>
      <c r="J86" s="122"/>
      <c r="K86" s="122"/>
      <c r="L86" s="122"/>
      <c r="M86" s="122"/>
      <c r="N86" s="122"/>
      <c r="O86" s="122"/>
      <c r="P86" s="122"/>
      <c r="Q86" s="122"/>
    </row>
    <row r="87" spans="2:17" s="106" customFormat="1">
      <c r="B87" s="120"/>
      <c r="C87" s="121"/>
      <c r="D87" s="121"/>
      <c r="E87" s="121"/>
      <c r="F87" s="121"/>
      <c r="G87" s="121"/>
      <c r="H87" s="122"/>
      <c r="I87" s="122"/>
      <c r="J87" s="122"/>
      <c r="K87" s="122"/>
      <c r="L87" s="122"/>
      <c r="M87" s="122"/>
      <c r="N87" s="122"/>
      <c r="O87" s="122"/>
      <c r="P87" s="122"/>
      <c r="Q87" s="122"/>
    </row>
    <row r="88" spans="2:17" s="106" customFormat="1">
      <c r="B88" s="120"/>
      <c r="C88" s="121"/>
      <c r="D88" s="121"/>
      <c r="E88" s="121"/>
      <c r="F88" s="121"/>
      <c r="G88" s="121"/>
      <c r="H88" s="122"/>
      <c r="I88" s="122"/>
      <c r="J88" s="122"/>
      <c r="K88" s="122"/>
      <c r="L88" s="122"/>
      <c r="M88" s="122"/>
      <c r="N88" s="122"/>
      <c r="O88" s="122"/>
      <c r="P88" s="122"/>
      <c r="Q88" s="122"/>
    </row>
    <row r="89" spans="2:17" s="106" customFormat="1">
      <c r="B89" s="120"/>
      <c r="C89" s="121"/>
      <c r="D89" s="121"/>
      <c r="E89" s="121"/>
      <c r="F89" s="121"/>
      <c r="G89" s="121"/>
      <c r="H89" s="122"/>
      <c r="I89" s="122"/>
      <c r="J89" s="122"/>
      <c r="K89" s="122"/>
      <c r="L89" s="122"/>
      <c r="M89" s="122"/>
      <c r="N89" s="122"/>
      <c r="O89" s="122"/>
      <c r="P89" s="122"/>
      <c r="Q89" s="122"/>
    </row>
    <row r="90" spans="2:17" s="106" customFormat="1">
      <c r="B90" s="120"/>
      <c r="C90" s="121"/>
      <c r="D90" s="121"/>
      <c r="E90" s="121"/>
      <c r="F90" s="121"/>
      <c r="G90" s="121"/>
      <c r="H90" s="122"/>
      <c r="I90" s="122"/>
      <c r="J90" s="122"/>
      <c r="K90" s="122"/>
      <c r="L90" s="122"/>
      <c r="M90" s="122"/>
      <c r="N90" s="122"/>
      <c r="O90" s="122"/>
      <c r="P90" s="122"/>
      <c r="Q90" s="122"/>
    </row>
    <row r="91" spans="2:17" s="106" customFormat="1">
      <c r="B91" s="120"/>
      <c r="C91" s="121"/>
      <c r="D91" s="121"/>
      <c r="E91" s="121"/>
      <c r="F91" s="121"/>
      <c r="G91" s="121"/>
      <c r="H91" s="122"/>
      <c r="I91" s="122"/>
      <c r="J91" s="122"/>
      <c r="K91" s="122"/>
      <c r="L91" s="122"/>
      <c r="M91" s="122"/>
      <c r="N91" s="122"/>
      <c r="O91" s="122"/>
      <c r="P91" s="122"/>
      <c r="Q91" s="122"/>
    </row>
    <row r="92" spans="2:17" s="106" customFormat="1">
      <c r="B92" s="120"/>
      <c r="C92" s="121"/>
      <c r="D92" s="121"/>
      <c r="E92" s="121"/>
      <c r="F92" s="121"/>
      <c r="G92" s="121"/>
      <c r="H92" s="122"/>
      <c r="I92" s="122"/>
      <c r="J92" s="122"/>
      <c r="K92" s="122"/>
      <c r="L92" s="122"/>
      <c r="M92" s="122"/>
      <c r="N92" s="122"/>
      <c r="O92" s="122"/>
      <c r="P92" s="122"/>
      <c r="Q92" s="122"/>
    </row>
    <row r="93" spans="2:17" s="106" customFormat="1">
      <c r="B93" s="120"/>
      <c r="C93" s="121"/>
      <c r="D93" s="121"/>
      <c r="E93" s="121"/>
      <c r="F93" s="121"/>
      <c r="G93" s="121"/>
      <c r="H93" s="122"/>
      <c r="I93" s="122"/>
      <c r="J93" s="122"/>
      <c r="K93" s="122"/>
      <c r="L93" s="122"/>
      <c r="M93" s="122"/>
      <c r="N93" s="122"/>
      <c r="O93" s="122"/>
      <c r="P93" s="122"/>
      <c r="Q93" s="122"/>
    </row>
    <row r="94" spans="2:17" s="106" customFormat="1">
      <c r="B94" s="120"/>
      <c r="C94" s="121"/>
      <c r="D94" s="121"/>
      <c r="E94" s="121"/>
      <c r="F94" s="121"/>
      <c r="G94" s="121"/>
      <c r="H94" s="122"/>
      <c r="I94" s="122"/>
      <c r="J94" s="122"/>
      <c r="K94" s="122"/>
      <c r="L94" s="122"/>
      <c r="M94" s="122"/>
      <c r="N94" s="122"/>
      <c r="O94" s="122"/>
      <c r="P94" s="122"/>
      <c r="Q94" s="122"/>
    </row>
    <row r="95" spans="2:17" s="106" customFormat="1">
      <c r="B95" s="120"/>
      <c r="C95" s="121"/>
      <c r="D95" s="121"/>
      <c r="E95" s="121"/>
      <c r="F95" s="121"/>
      <c r="G95" s="121"/>
      <c r="H95" s="122"/>
      <c r="I95" s="122"/>
      <c r="J95" s="122"/>
      <c r="K95" s="122"/>
      <c r="L95" s="122"/>
      <c r="M95" s="122"/>
      <c r="N95" s="122"/>
      <c r="O95" s="122"/>
      <c r="P95" s="122"/>
      <c r="Q95" s="122"/>
    </row>
    <row r="96" spans="2:17" s="106" customFormat="1">
      <c r="B96" s="120"/>
      <c r="C96" s="121"/>
      <c r="D96" s="121"/>
      <c r="E96" s="121"/>
      <c r="F96" s="121"/>
      <c r="G96" s="121"/>
      <c r="H96" s="122"/>
      <c r="I96" s="122"/>
      <c r="J96" s="122"/>
      <c r="K96" s="122"/>
      <c r="L96" s="122"/>
      <c r="M96" s="122"/>
      <c r="N96" s="122"/>
      <c r="O96" s="122"/>
      <c r="P96" s="122"/>
      <c r="Q96" s="122"/>
    </row>
    <row r="97" spans="2:17" s="106" customFormat="1">
      <c r="B97" s="120"/>
      <c r="C97" s="121"/>
      <c r="D97" s="121"/>
      <c r="E97" s="121"/>
      <c r="F97" s="121"/>
      <c r="G97" s="121"/>
      <c r="H97" s="122"/>
      <c r="I97" s="122"/>
      <c r="J97" s="122"/>
      <c r="K97" s="122"/>
      <c r="L97" s="122"/>
      <c r="M97" s="122"/>
      <c r="N97" s="122"/>
      <c r="O97" s="122"/>
      <c r="P97" s="122"/>
      <c r="Q97" s="122"/>
    </row>
    <row r="98" spans="2:17" s="106" customFormat="1">
      <c r="B98" s="120"/>
      <c r="C98" s="121"/>
      <c r="D98" s="121"/>
      <c r="E98" s="121"/>
      <c r="F98" s="121"/>
      <c r="G98" s="121"/>
      <c r="H98" s="122"/>
      <c r="I98" s="122"/>
      <c r="J98" s="122"/>
      <c r="K98" s="122"/>
      <c r="L98" s="122"/>
      <c r="M98" s="122"/>
      <c r="N98" s="122"/>
      <c r="O98" s="122"/>
      <c r="P98" s="122"/>
      <c r="Q98" s="122"/>
    </row>
    <row r="99" spans="2:17" s="106" customFormat="1">
      <c r="B99" s="120"/>
      <c r="C99" s="121"/>
      <c r="D99" s="121"/>
      <c r="E99" s="121"/>
      <c r="F99" s="121"/>
      <c r="G99" s="121"/>
      <c r="H99" s="122"/>
      <c r="I99" s="122"/>
      <c r="J99" s="122"/>
      <c r="K99" s="122"/>
      <c r="L99" s="122"/>
      <c r="M99" s="122"/>
      <c r="N99" s="122"/>
      <c r="O99" s="122"/>
      <c r="P99" s="122"/>
      <c r="Q99" s="122"/>
    </row>
    <row r="100" spans="2:17" s="106" customFormat="1">
      <c r="B100" s="120"/>
      <c r="C100" s="121"/>
      <c r="D100" s="121"/>
      <c r="E100" s="121"/>
      <c r="F100" s="121"/>
      <c r="G100" s="121"/>
      <c r="H100" s="122"/>
      <c r="I100" s="122"/>
      <c r="J100" s="122"/>
      <c r="K100" s="122"/>
      <c r="L100" s="122"/>
      <c r="M100" s="122"/>
      <c r="N100" s="122"/>
      <c r="O100" s="122"/>
      <c r="P100" s="122"/>
      <c r="Q100" s="122"/>
    </row>
    <row r="101" spans="2:17" s="106" customFormat="1">
      <c r="B101" s="120"/>
      <c r="C101" s="121"/>
      <c r="D101" s="121"/>
      <c r="E101" s="121"/>
      <c r="F101" s="121"/>
      <c r="G101" s="121"/>
      <c r="H101" s="122"/>
      <c r="I101" s="122"/>
      <c r="J101" s="122"/>
      <c r="K101" s="122"/>
      <c r="L101" s="122"/>
      <c r="M101" s="122"/>
      <c r="N101" s="122"/>
      <c r="O101" s="122"/>
      <c r="P101" s="122"/>
      <c r="Q101" s="122"/>
    </row>
    <row r="102" spans="2:17" s="106" customFormat="1">
      <c r="B102" s="120"/>
      <c r="C102" s="121"/>
      <c r="D102" s="121"/>
      <c r="E102" s="121"/>
      <c r="F102" s="121"/>
      <c r="G102" s="121"/>
      <c r="H102" s="122"/>
      <c r="I102" s="122"/>
      <c r="J102" s="122"/>
      <c r="K102" s="122"/>
      <c r="L102" s="122"/>
      <c r="M102" s="122"/>
      <c r="N102" s="122"/>
      <c r="O102" s="122"/>
      <c r="P102" s="122"/>
      <c r="Q102" s="122"/>
    </row>
    <row r="103" spans="2:17" s="106" customFormat="1">
      <c r="B103" s="120"/>
      <c r="C103" s="121"/>
      <c r="D103" s="121"/>
      <c r="E103" s="121"/>
      <c r="F103" s="121"/>
      <c r="G103" s="121"/>
      <c r="H103" s="122"/>
      <c r="I103" s="122"/>
      <c r="J103" s="122"/>
      <c r="K103" s="122"/>
      <c r="L103" s="122"/>
      <c r="M103" s="122"/>
      <c r="N103" s="122"/>
      <c r="O103" s="122"/>
      <c r="P103" s="122"/>
      <c r="Q103" s="122"/>
    </row>
    <row r="104" spans="2:17" s="106" customFormat="1">
      <c r="B104" s="120"/>
      <c r="C104" s="121"/>
      <c r="D104" s="121"/>
      <c r="E104" s="121"/>
      <c r="F104" s="121"/>
      <c r="G104" s="121"/>
      <c r="H104" s="122"/>
      <c r="I104" s="122"/>
      <c r="J104" s="122"/>
      <c r="K104" s="122"/>
      <c r="L104" s="122"/>
      <c r="M104" s="122"/>
      <c r="N104" s="122"/>
      <c r="O104" s="122"/>
      <c r="P104" s="122"/>
      <c r="Q104" s="122"/>
    </row>
    <row r="105" spans="2:17" s="106" customFormat="1">
      <c r="B105" s="120"/>
      <c r="C105" s="121"/>
      <c r="D105" s="121"/>
      <c r="E105" s="121"/>
      <c r="F105" s="121"/>
      <c r="G105" s="121"/>
      <c r="H105" s="122"/>
      <c r="I105" s="122"/>
      <c r="J105" s="122"/>
      <c r="K105" s="122"/>
      <c r="L105" s="122"/>
      <c r="M105" s="122"/>
      <c r="N105" s="122"/>
      <c r="O105" s="122"/>
      <c r="P105" s="122"/>
      <c r="Q105" s="122"/>
    </row>
    <row r="106" spans="2:17" s="106" customFormat="1">
      <c r="B106" s="120"/>
      <c r="C106" s="121"/>
      <c r="D106" s="121"/>
      <c r="E106" s="121"/>
      <c r="F106" s="121"/>
      <c r="G106" s="121"/>
      <c r="H106" s="122"/>
      <c r="I106" s="122"/>
      <c r="J106" s="122"/>
      <c r="K106" s="122"/>
      <c r="L106" s="122"/>
      <c r="M106" s="122"/>
      <c r="N106" s="122"/>
      <c r="O106" s="122"/>
      <c r="P106" s="122"/>
      <c r="Q106" s="122"/>
    </row>
    <row r="107" spans="2:17" s="106" customFormat="1">
      <c r="B107" s="120"/>
      <c r="C107" s="121"/>
      <c r="D107" s="121"/>
      <c r="E107" s="121"/>
      <c r="F107" s="121"/>
      <c r="G107" s="121"/>
      <c r="H107" s="122"/>
      <c r="I107" s="122"/>
      <c r="J107" s="122"/>
      <c r="K107" s="122"/>
      <c r="L107" s="122"/>
      <c r="M107" s="122"/>
      <c r="N107" s="122"/>
      <c r="O107" s="122"/>
      <c r="P107" s="122"/>
      <c r="Q107" s="122"/>
    </row>
    <row r="108" spans="2:17" s="106" customFormat="1">
      <c r="B108" s="120"/>
      <c r="C108" s="121"/>
      <c r="D108" s="121"/>
      <c r="E108" s="121"/>
      <c r="F108" s="121"/>
      <c r="G108" s="121"/>
      <c r="H108" s="122"/>
      <c r="I108" s="122"/>
      <c r="J108" s="122"/>
      <c r="K108" s="122"/>
      <c r="L108" s="122"/>
      <c r="M108" s="122"/>
      <c r="N108" s="122"/>
      <c r="O108" s="122"/>
      <c r="P108" s="122"/>
      <c r="Q108" s="122"/>
    </row>
    <row r="109" spans="2:17" s="106" customFormat="1">
      <c r="B109" s="120"/>
      <c r="C109" s="121"/>
      <c r="D109" s="121"/>
      <c r="E109" s="121"/>
      <c r="F109" s="121"/>
      <c r="G109" s="121"/>
      <c r="H109" s="122"/>
      <c r="I109" s="122"/>
      <c r="J109" s="122"/>
      <c r="K109" s="122"/>
      <c r="L109" s="122"/>
      <c r="M109" s="122"/>
      <c r="N109" s="122"/>
      <c r="O109" s="122"/>
      <c r="P109" s="122"/>
      <c r="Q109" s="122"/>
    </row>
    <row r="110" spans="2:17" s="106" customFormat="1">
      <c r="B110" s="120"/>
      <c r="C110" s="121"/>
      <c r="D110" s="121"/>
      <c r="E110" s="121"/>
      <c r="F110" s="121"/>
      <c r="G110" s="121"/>
      <c r="H110" s="122"/>
      <c r="I110" s="122"/>
      <c r="J110" s="122"/>
      <c r="K110" s="122"/>
      <c r="L110" s="122"/>
      <c r="M110" s="122"/>
      <c r="N110" s="122"/>
      <c r="O110" s="122"/>
      <c r="P110" s="122"/>
      <c r="Q110" s="122"/>
    </row>
    <row r="111" spans="2:17" s="106" customFormat="1">
      <c r="B111" s="120"/>
      <c r="C111" s="121"/>
      <c r="D111" s="121"/>
      <c r="E111" s="121"/>
      <c r="F111" s="121"/>
      <c r="G111" s="121"/>
      <c r="H111" s="122"/>
      <c r="I111" s="122"/>
      <c r="J111" s="122"/>
      <c r="K111" s="122"/>
      <c r="L111" s="122"/>
      <c r="M111" s="122"/>
      <c r="N111" s="122"/>
      <c r="O111" s="122"/>
      <c r="P111" s="122"/>
      <c r="Q111" s="122"/>
    </row>
    <row r="112" spans="2:17" s="106" customFormat="1">
      <c r="B112" s="120"/>
      <c r="C112" s="121"/>
      <c r="D112" s="121"/>
      <c r="E112" s="121"/>
      <c r="F112" s="121"/>
      <c r="G112" s="121"/>
      <c r="H112" s="122"/>
      <c r="I112" s="122"/>
      <c r="J112" s="122"/>
      <c r="K112" s="122"/>
      <c r="L112" s="122"/>
      <c r="M112" s="122"/>
      <c r="N112" s="122"/>
      <c r="O112" s="122"/>
      <c r="P112" s="122"/>
      <c r="Q112" s="122"/>
    </row>
    <row r="113" spans="2:17" s="106" customFormat="1">
      <c r="B113" s="120"/>
      <c r="C113" s="121"/>
      <c r="D113" s="121"/>
      <c r="E113" s="121"/>
      <c r="F113" s="121"/>
      <c r="G113" s="121"/>
      <c r="H113" s="122"/>
      <c r="I113" s="122"/>
      <c r="J113" s="122"/>
      <c r="K113" s="122"/>
      <c r="L113" s="122"/>
      <c r="M113" s="122"/>
      <c r="N113" s="122"/>
      <c r="O113" s="122"/>
      <c r="P113" s="122"/>
      <c r="Q113" s="122"/>
    </row>
    <row r="114" spans="2:17" s="106" customFormat="1">
      <c r="B114" s="120"/>
      <c r="C114" s="121"/>
      <c r="D114" s="121"/>
      <c r="E114" s="121"/>
      <c r="F114" s="121"/>
      <c r="G114" s="121"/>
      <c r="H114" s="122"/>
      <c r="I114" s="122"/>
      <c r="J114" s="122"/>
      <c r="K114" s="122"/>
      <c r="L114" s="122"/>
      <c r="M114" s="122"/>
      <c r="N114" s="122"/>
      <c r="O114" s="122"/>
      <c r="P114" s="122"/>
      <c r="Q114" s="122"/>
    </row>
    <row r="115" spans="2:17" s="106" customFormat="1">
      <c r="B115" s="120"/>
      <c r="C115" s="121"/>
      <c r="D115" s="121"/>
      <c r="E115" s="121"/>
      <c r="F115" s="121"/>
      <c r="G115" s="121"/>
      <c r="H115" s="122"/>
      <c r="I115" s="122"/>
      <c r="J115" s="122"/>
      <c r="K115" s="122"/>
      <c r="L115" s="122"/>
      <c r="M115" s="122"/>
      <c r="N115" s="122"/>
      <c r="O115" s="122"/>
      <c r="P115" s="122"/>
      <c r="Q115" s="122"/>
    </row>
    <row r="116" spans="2:17" s="106" customFormat="1">
      <c r="B116" s="120"/>
      <c r="C116" s="121"/>
      <c r="D116" s="121"/>
      <c r="E116" s="121"/>
      <c r="F116" s="121"/>
      <c r="G116" s="121"/>
      <c r="H116" s="122"/>
      <c r="I116" s="122"/>
      <c r="J116" s="122"/>
      <c r="K116" s="122"/>
      <c r="L116" s="122"/>
      <c r="M116" s="122"/>
      <c r="N116" s="122"/>
      <c r="O116" s="122"/>
      <c r="P116" s="122"/>
      <c r="Q116" s="122"/>
    </row>
    <row r="117" spans="2:17" s="106" customFormat="1">
      <c r="B117" s="120"/>
      <c r="C117" s="121"/>
      <c r="D117" s="121"/>
      <c r="E117" s="121"/>
      <c r="F117" s="121"/>
      <c r="G117" s="121"/>
      <c r="H117" s="122"/>
      <c r="I117" s="122"/>
      <c r="J117" s="122"/>
      <c r="K117" s="122"/>
      <c r="L117" s="122"/>
      <c r="M117" s="122"/>
      <c r="N117" s="122"/>
      <c r="O117" s="122"/>
      <c r="P117" s="122"/>
      <c r="Q117" s="122"/>
    </row>
    <row r="118" spans="2:17" s="106" customFormat="1">
      <c r="B118" s="120"/>
      <c r="C118" s="121"/>
      <c r="D118" s="121"/>
      <c r="E118" s="121"/>
      <c r="F118" s="121"/>
      <c r="G118" s="121"/>
      <c r="H118" s="122"/>
      <c r="I118" s="122"/>
      <c r="J118" s="122"/>
      <c r="K118" s="122"/>
      <c r="L118" s="122"/>
      <c r="M118" s="122"/>
      <c r="N118" s="122"/>
      <c r="O118" s="122"/>
      <c r="P118" s="122"/>
      <c r="Q118" s="122"/>
    </row>
    <row r="119" spans="2:17" s="106" customFormat="1">
      <c r="B119" s="120"/>
      <c r="C119" s="121"/>
      <c r="D119" s="121"/>
      <c r="E119" s="121"/>
      <c r="F119" s="121"/>
      <c r="G119" s="121"/>
      <c r="H119" s="122"/>
      <c r="I119" s="122"/>
      <c r="J119" s="122"/>
      <c r="K119" s="122"/>
      <c r="L119" s="122"/>
      <c r="M119" s="122"/>
      <c r="N119" s="122"/>
      <c r="O119" s="122"/>
      <c r="P119" s="122"/>
      <c r="Q119" s="122"/>
    </row>
    <row r="120" spans="2:17" s="106" customFormat="1">
      <c r="B120" s="120"/>
      <c r="C120" s="121"/>
      <c r="D120" s="121"/>
      <c r="E120" s="121"/>
      <c r="F120" s="121"/>
      <c r="G120" s="121"/>
      <c r="H120" s="122"/>
      <c r="I120" s="122"/>
      <c r="J120" s="122"/>
      <c r="K120" s="122"/>
      <c r="L120" s="122"/>
      <c r="M120" s="122"/>
      <c r="N120" s="122"/>
      <c r="O120" s="122"/>
      <c r="P120" s="122"/>
      <c r="Q120" s="122"/>
    </row>
    <row r="121" spans="2:17" s="106" customFormat="1">
      <c r="B121" s="120"/>
      <c r="C121" s="121"/>
      <c r="D121" s="121"/>
      <c r="E121" s="121"/>
      <c r="F121" s="121"/>
      <c r="G121" s="121"/>
      <c r="H121" s="122"/>
      <c r="I121" s="122"/>
      <c r="J121" s="122"/>
      <c r="K121" s="122"/>
      <c r="L121" s="122"/>
      <c r="M121" s="122"/>
      <c r="N121" s="122"/>
      <c r="O121" s="122"/>
      <c r="P121" s="122"/>
      <c r="Q121" s="122"/>
    </row>
    <row r="122" spans="2:17" s="106" customFormat="1">
      <c r="B122" s="120"/>
      <c r="C122" s="121"/>
      <c r="D122" s="121"/>
      <c r="E122" s="121"/>
      <c r="F122" s="121"/>
      <c r="G122" s="121"/>
      <c r="H122" s="122"/>
      <c r="I122" s="122"/>
      <c r="J122" s="122"/>
      <c r="K122" s="122"/>
      <c r="L122" s="122"/>
      <c r="M122" s="122"/>
      <c r="N122" s="122"/>
      <c r="O122" s="122"/>
      <c r="P122" s="122"/>
      <c r="Q122" s="122"/>
    </row>
    <row r="123" spans="2:17" s="106" customFormat="1">
      <c r="B123" s="120"/>
      <c r="C123" s="121"/>
      <c r="D123" s="121"/>
      <c r="E123" s="121"/>
      <c r="F123" s="121"/>
      <c r="G123" s="121"/>
      <c r="H123" s="122"/>
      <c r="I123" s="122"/>
      <c r="J123" s="122"/>
      <c r="K123" s="122"/>
      <c r="L123" s="122"/>
      <c r="M123" s="122"/>
      <c r="N123" s="122"/>
      <c r="O123" s="122"/>
      <c r="P123" s="122"/>
      <c r="Q123" s="122"/>
    </row>
    <row r="124" spans="2:17" s="106" customFormat="1">
      <c r="B124" s="120"/>
      <c r="C124" s="121"/>
      <c r="D124" s="121"/>
      <c r="E124" s="121"/>
      <c r="F124" s="121"/>
      <c r="G124" s="121"/>
      <c r="H124" s="122"/>
      <c r="I124" s="122"/>
      <c r="J124" s="122"/>
      <c r="K124" s="122"/>
      <c r="L124" s="122"/>
      <c r="M124" s="122"/>
      <c r="N124" s="122"/>
      <c r="O124" s="122"/>
      <c r="P124" s="122"/>
      <c r="Q124" s="122"/>
    </row>
    <row r="125" spans="2:17" s="106" customFormat="1">
      <c r="B125" s="120"/>
      <c r="C125" s="121"/>
      <c r="D125" s="121"/>
      <c r="E125" s="121"/>
      <c r="F125" s="121"/>
      <c r="G125" s="121"/>
      <c r="H125" s="122"/>
      <c r="I125" s="122"/>
      <c r="J125" s="122"/>
      <c r="K125" s="122"/>
      <c r="L125" s="122"/>
      <c r="M125" s="122"/>
      <c r="N125" s="122"/>
      <c r="O125" s="122"/>
      <c r="P125" s="122"/>
      <c r="Q125" s="122"/>
    </row>
    <row r="126" spans="2:17" s="106" customFormat="1">
      <c r="B126" s="120"/>
      <c r="C126" s="121"/>
      <c r="D126" s="121"/>
      <c r="E126" s="121"/>
      <c r="F126" s="121"/>
      <c r="G126" s="121"/>
      <c r="H126" s="122"/>
      <c r="I126" s="122"/>
      <c r="J126" s="122"/>
      <c r="K126" s="122"/>
      <c r="L126" s="122"/>
      <c r="M126" s="122"/>
      <c r="N126" s="122"/>
      <c r="O126" s="122"/>
      <c r="P126" s="122"/>
      <c r="Q126" s="122"/>
    </row>
    <row r="127" spans="2:17" s="106" customFormat="1">
      <c r="B127" s="120"/>
      <c r="C127" s="121"/>
      <c r="D127" s="121"/>
      <c r="E127" s="121"/>
      <c r="F127" s="121"/>
      <c r="G127" s="121"/>
      <c r="H127" s="122"/>
      <c r="I127" s="122"/>
      <c r="J127" s="122"/>
      <c r="K127" s="122"/>
      <c r="L127" s="122"/>
      <c r="M127" s="122"/>
      <c r="N127" s="122"/>
      <c r="O127" s="122"/>
      <c r="P127" s="122"/>
      <c r="Q127" s="122"/>
    </row>
    <row r="128" spans="2:17" s="106" customFormat="1">
      <c r="B128" s="120"/>
      <c r="C128" s="121"/>
      <c r="D128" s="121"/>
      <c r="E128" s="121"/>
      <c r="F128" s="121"/>
      <c r="G128" s="121"/>
      <c r="H128" s="122"/>
      <c r="I128" s="122"/>
      <c r="J128" s="122"/>
      <c r="K128" s="122"/>
      <c r="L128" s="122"/>
      <c r="M128" s="122"/>
      <c r="N128" s="122"/>
      <c r="O128" s="122"/>
      <c r="P128" s="122"/>
      <c r="Q128" s="122"/>
    </row>
    <row r="129" spans="2:17" s="106" customFormat="1">
      <c r="B129" s="120"/>
      <c r="C129" s="121"/>
      <c r="D129" s="121"/>
      <c r="E129" s="121"/>
      <c r="F129" s="121"/>
      <c r="G129" s="121"/>
      <c r="H129" s="122"/>
      <c r="I129" s="122"/>
      <c r="J129" s="122"/>
      <c r="K129" s="122"/>
      <c r="L129" s="122"/>
      <c r="M129" s="122"/>
      <c r="N129" s="122"/>
      <c r="O129" s="122"/>
      <c r="P129" s="122"/>
      <c r="Q129" s="122"/>
    </row>
    <row r="130" spans="2:17" s="106" customFormat="1">
      <c r="B130" s="120"/>
      <c r="C130" s="121"/>
      <c r="D130" s="121"/>
      <c r="E130" s="121"/>
      <c r="F130" s="121"/>
      <c r="G130" s="121"/>
      <c r="H130" s="122"/>
      <c r="I130" s="122"/>
      <c r="J130" s="122"/>
      <c r="K130" s="122"/>
      <c r="L130" s="122"/>
      <c r="M130" s="122"/>
      <c r="N130" s="122"/>
      <c r="O130" s="122"/>
      <c r="P130" s="122"/>
      <c r="Q130" s="122"/>
    </row>
    <row r="131" spans="2:17" s="106" customFormat="1">
      <c r="B131" s="120"/>
      <c r="C131" s="121"/>
      <c r="D131" s="121"/>
      <c r="E131" s="121"/>
      <c r="F131" s="121"/>
      <c r="G131" s="121"/>
      <c r="H131" s="122"/>
      <c r="I131" s="122"/>
      <c r="J131" s="122"/>
      <c r="K131" s="122"/>
      <c r="L131" s="122"/>
      <c r="M131" s="122"/>
      <c r="N131" s="122"/>
      <c r="O131" s="122"/>
      <c r="P131" s="122"/>
      <c r="Q131" s="122"/>
    </row>
    <row r="132" spans="2:17" s="106" customFormat="1">
      <c r="B132" s="120"/>
      <c r="C132" s="121"/>
      <c r="D132" s="121"/>
      <c r="E132" s="121"/>
      <c r="F132" s="121"/>
      <c r="G132" s="121"/>
      <c r="H132" s="122"/>
      <c r="I132" s="122"/>
      <c r="J132" s="122"/>
      <c r="K132" s="122"/>
      <c r="L132" s="122"/>
      <c r="M132" s="122"/>
      <c r="N132" s="122"/>
      <c r="O132" s="122"/>
      <c r="P132" s="122"/>
      <c r="Q132" s="122"/>
    </row>
    <row r="133" spans="2:17" s="106" customFormat="1">
      <c r="B133" s="120"/>
      <c r="C133" s="121"/>
      <c r="D133" s="121"/>
      <c r="E133" s="121"/>
      <c r="F133" s="121"/>
      <c r="G133" s="121"/>
      <c r="H133" s="122"/>
      <c r="I133" s="122"/>
      <c r="J133" s="122"/>
      <c r="K133" s="122"/>
      <c r="L133" s="122"/>
      <c r="M133" s="122"/>
      <c r="N133" s="122"/>
      <c r="O133" s="122"/>
      <c r="P133" s="122"/>
      <c r="Q133" s="122"/>
    </row>
    <row r="134" spans="2:17" s="106" customFormat="1">
      <c r="B134" s="120"/>
      <c r="C134" s="121"/>
      <c r="D134" s="121"/>
      <c r="E134" s="121"/>
      <c r="F134" s="121"/>
      <c r="G134" s="121"/>
      <c r="H134" s="122"/>
      <c r="I134" s="122"/>
      <c r="J134" s="122"/>
      <c r="K134" s="122"/>
      <c r="L134" s="122"/>
      <c r="M134" s="122"/>
      <c r="N134" s="122"/>
      <c r="O134" s="122"/>
      <c r="P134" s="122"/>
      <c r="Q134" s="122"/>
    </row>
    <row r="135" spans="2:17" s="106" customFormat="1">
      <c r="B135" s="120"/>
      <c r="C135" s="121"/>
      <c r="D135" s="121"/>
      <c r="E135" s="121"/>
      <c r="F135" s="121"/>
      <c r="G135" s="121"/>
      <c r="H135" s="122"/>
      <c r="I135" s="122"/>
      <c r="J135" s="122"/>
      <c r="K135" s="122"/>
      <c r="L135" s="122"/>
      <c r="M135" s="122"/>
      <c r="N135" s="122"/>
      <c r="O135" s="122"/>
      <c r="P135" s="122"/>
      <c r="Q135" s="122"/>
    </row>
    <row r="136" spans="2:17" s="106" customFormat="1">
      <c r="B136" s="120"/>
      <c r="C136" s="121"/>
      <c r="D136" s="121"/>
      <c r="E136" s="121"/>
      <c r="F136" s="121"/>
      <c r="G136" s="121"/>
      <c r="H136" s="122"/>
      <c r="I136" s="122"/>
      <c r="J136" s="122"/>
      <c r="K136" s="122"/>
      <c r="L136" s="122"/>
      <c r="M136" s="122"/>
      <c r="N136" s="122"/>
      <c r="O136" s="122"/>
      <c r="P136" s="122"/>
      <c r="Q136" s="122"/>
    </row>
    <row r="137" spans="2:17" s="106" customFormat="1">
      <c r="B137" s="120"/>
      <c r="C137" s="121"/>
      <c r="D137" s="121"/>
      <c r="E137" s="121"/>
      <c r="F137" s="121"/>
      <c r="G137" s="121"/>
      <c r="H137" s="122"/>
      <c r="I137" s="122"/>
      <c r="J137" s="122"/>
      <c r="K137" s="122"/>
      <c r="L137" s="122"/>
      <c r="M137" s="122"/>
      <c r="N137" s="122"/>
      <c r="O137" s="122"/>
      <c r="P137" s="122"/>
      <c r="Q137" s="122"/>
    </row>
    <row r="138" spans="2:17" s="106" customFormat="1">
      <c r="B138" s="120"/>
      <c r="C138" s="121"/>
      <c r="D138" s="121"/>
      <c r="E138" s="121"/>
      <c r="F138" s="121"/>
      <c r="G138" s="121"/>
      <c r="H138" s="122"/>
      <c r="I138" s="122"/>
      <c r="J138" s="122"/>
      <c r="K138" s="122"/>
      <c r="L138" s="122"/>
      <c r="M138" s="122"/>
      <c r="N138" s="122"/>
      <c r="O138" s="122"/>
      <c r="P138" s="122"/>
      <c r="Q138" s="122"/>
    </row>
    <row r="139" spans="2:17" s="106" customFormat="1">
      <c r="B139" s="120"/>
      <c r="C139" s="121"/>
      <c r="D139" s="121"/>
      <c r="E139" s="121"/>
      <c r="F139" s="121"/>
      <c r="G139" s="121"/>
      <c r="H139" s="122"/>
      <c r="I139" s="122"/>
      <c r="J139" s="122"/>
      <c r="K139" s="122"/>
      <c r="L139" s="122"/>
      <c r="M139" s="122"/>
      <c r="N139" s="122"/>
      <c r="O139" s="122"/>
      <c r="P139" s="122"/>
      <c r="Q139" s="122"/>
    </row>
    <row r="140" spans="2:17" s="106" customFormat="1">
      <c r="B140" s="120"/>
      <c r="C140" s="121"/>
      <c r="D140" s="121"/>
      <c r="E140" s="121"/>
      <c r="F140" s="121"/>
      <c r="G140" s="121"/>
      <c r="H140" s="122"/>
      <c r="I140" s="122"/>
      <c r="J140" s="122"/>
      <c r="K140" s="122"/>
      <c r="L140" s="122"/>
      <c r="M140" s="122"/>
      <c r="N140" s="122"/>
      <c r="O140" s="122"/>
      <c r="P140" s="122"/>
      <c r="Q140" s="122"/>
    </row>
    <row r="141" spans="2:17" s="106" customFormat="1">
      <c r="B141" s="120"/>
      <c r="C141" s="121"/>
      <c r="D141" s="121"/>
      <c r="E141" s="121"/>
      <c r="F141" s="121"/>
      <c r="G141" s="121"/>
      <c r="H141" s="122"/>
      <c r="I141" s="122"/>
      <c r="J141" s="122"/>
      <c r="K141" s="122"/>
      <c r="L141" s="122"/>
      <c r="M141" s="122"/>
      <c r="N141" s="122"/>
      <c r="O141" s="122"/>
      <c r="P141" s="122"/>
      <c r="Q141" s="122"/>
    </row>
    <row r="142" spans="2:17" s="106" customFormat="1">
      <c r="B142" s="120"/>
      <c r="C142" s="121"/>
      <c r="D142" s="121"/>
      <c r="E142" s="121"/>
      <c r="F142" s="121"/>
      <c r="G142" s="121"/>
      <c r="H142" s="122"/>
      <c r="I142" s="122"/>
      <c r="J142" s="122"/>
      <c r="K142" s="122"/>
      <c r="L142" s="122"/>
      <c r="M142" s="122"/>
      <c r="N142" s="122"/>
      <c r="O142" s="122"/>
      <c r="P142" s="122"/>
      <c r="Q142" s="122"/>
    </row>
    <row r="143" spans="2:17" s="106" customFormat="1">
      <c r="B143" s="120"/>
      <c r="C143" s="121"/>
      <c r="D143" s="121"/>
      <c r="E143" s="121"/>
      <c r="F143" s="121"/>
      <c r="G143" s="121"/>
      <c r="H143" s="122"/>
      <c r="I143" s="122"/>
      <c r="J143" s="122"/>
      <c r="K143" s="122"/>
      <c r="L143" s="122"/>
      <c r="M143" s="122"/>
      <c r="N143" s="122"/>
      <c r="O143" s="122"/>
      <c r="P143" s="122"/>
      <c r="Q143" s="122"/>
    </row>
    <row r="144" spans="2:17" s="106" customFormat="1">
      <c r="B144" s="120"/>
      <c r="C144" s="121"/>
      <c r="D144" s="121"/>
      <c r="E144" s="121"/>
      <c r="F144" s="121"/>
      <c r="G144" s="121"/>
      <c r="H144" s="122"/>
      <c r="I144" s="122"/>
      <c r="J144" s="122"/>
      <c r="K144" s="122"/>
      <c r="L144" s="122"/>
      <c r="M144" s="122"/>
      <c r="N144" s="122"/>
      <c r="O144" s="122"/>
      <c r="P144" s="122"/>
      <c r="Q144" s="122"/>
    </row>
    <row r="145" spans="2:17" s="106" customFormat="1">
      <c r="B145" s="120"/>
      <c r="C145" s="121"/>
      <c r="D145" s="121"/>
      <c r="E145" s="121"/>
      <c r="F145" s="121"/>
      <c r="G145" s="121"/>
      <c r="H145" s="122"/>
      <c r="I145" s="122"/>
      <c r="J145" s="122"/>
      <c r="K145" s="122"/>
      <c r="L145" s="122"/>
      <c r="M145" s="122"/>
      <c r="N145" s="122"/>
      <c r="O145" s="122"/>
      <c r="P145" s="122"/>
      <c r="Q145" s="122"/>
    </row>
    <row r="146" spans="2:17" s="106" customFormat="1">
      <c r="B146" s="120"/>
      <c r="C146" s="121"/>
      <c r="D146" s="121"/>
      <c r="E146" s="121"/>
      <c r="F146" s="121"/>
      <c r="G146" s="121"/>
      <c r="H146" s="122"/>
      <c r="I146" s="122"/>
      <c r="J146" s="122"/>
      <c r="K146" s="122"/>
      <c r="L146" s="122"/>
      <c r="M146" s="122"/>
      <c r="N146" s="122"/>
      <c r="O146" s="122"/>
      <c r="P146" s="122"/>
      <c r="Q146" s="122"/>
    </row>
    <row r="147" spans="2:17" s="106" customFormat="1">
      <c r="B147" s="120"/>
      <c r="C147" s="121"/>
      <c r="D147" s="121"/>
      <c r="E147" s="121"/>
      <c r="F147" s="121"/>
      <c r="G147" s="121"/>
      <c r="H147" s="122"/>
      <c r="I147" s="122"/>
      <c r="J147" s="122"/>
      <c r="K147" s="122"/>
      <c r="L147" s="122"/>
      <c r="M147" s="122"/>
      <c r="N147" s="122"/>
      <c r="O147" s="122"/>
      <c r="P147" s="122"/>
      <c r="Q147" s="122"/>
    </row>
    <row r="148" spans="2:17" s="106" customFormat="1">
      <c r="B148" s="120"/>
      <c r="C148" s="121"/>
      <c r="D148" s="121"/>
      <c r="E148" s="121"/>
      <c r="F148" s="121"/>
      <c r="G148" s="121"/>
      <c r="H148" s="122"/>
      <c r="I148" s="122"/>
      <c r="J148" s="122"/>
      <c r="K148" s="122"/>
      <c r="L148" s="122"/>
      <c r="M148" s="122"/>
      <c r="N148" s="122"/>
      <c r="O148" s="122"/>
      <c r="P148" s="122"/>
      <c r="Q148" s="122"/>
    </row>
    <row r="149" spans="2:17" s="106" customFormat="1">
      <c r="B149" s="120"/>
      <c r="C149" s="121"/>
      <c r="D149" s="121"/>
      <c r="E149" s="121"/>
      <c r="F149" s="121"/>
      <c r="G149" s="121"/>
      <c r="H149" s="122"/>
      <c r="I149" s="122"/>
      <c r="J149" s="122"/>
      <c r="K149" s="122"/>
      <c r="L149" s="122"/>
      <c r="M149" s="122"/>
      <c r="N149" s="122"/>
      <c r="O149" s="122"/>
      <c r="P149" s="122"/>
      <c r="Q149" s="122"/>
    </row>
    <row r="150" spans="2:17" s="106" customFormat="1">
      <c r="B150" s="120"/>
      <c r="C150" s="121"/>
      <c r="D150" s="121"/>
      <c r="E150" s="121"/>
      <c r="F150" s="121"/>
      <c r="G150" s="121"/>
      <c r="H150" s="122"/>
      <c r="I150" s="122"/>
      <c r="J150" s="122"/>
      <c r="K150" s="122"/>
      <c r="L150" s="122"/>
      <c r="M150" s="122"/>
      <c r="N150" s="122"/>
      <c r="O150" s="122"/>
      <c r="P150" s="122"/>
      <c r="Q150" s="122"/>
    </row>
    <row r="151" spans="2:17" s="106" customFormat="1">
      <c r="B151" s="120"/>
      <c r="C151" s="121"/>
      <c r="D151" s="121"/>
      <c r="E151" s="121"/>
      <c r="F151" s="121"/>
      <c r="G151" s="121"/>
      <c r="H151" s="122"/>
      <c r="I151" s="122"/>
      <c r="J151" s="122"/>
      <c r="K151" s="122"/>
      <c r="L151" s="122"/>
      <c r="M151" s="122"/>
      <c r="N151" s="122"/>
      <c r="O151" s="122"/>
      <c r="P151" s="122"/>
      <c r="Q151" s="122"/>
    </row>
    <row r="152" spans="2:17" s="106" customFormat="1">
      <c r="B152" s="120"/>
      <c r="C152" s="121"/>
      <c r="D152" s="121"/>
      <c r="E152" s="121"/>
      <c r="F152" s="121"/>
      <c r="G152" s="121"/>
      <c r="H152" s="122"/>
      <c r="I152" s="122"/>
      <c r="J152" s="122"/>
      <c r="K152" s="122"/>
      <c r="L152" s="122"/>
      <c r="M152" s="122"/>
      <c r="N152" s="122"/>
      <c r="O152" s="122"/>
      <c r="P152" s="122"/>
      <c r="Q152" s="122"/>
    </row>
    <row r="153" spans="2:17" s="106" customFormat="1">
      <c r="B153" s="120"/>
      <c r="C153" s="121"/>
      <c r="D153" s="121"/>
      <c r="E153" s="121"/>
      <c r="F153" s="121"/>
      <c r="G153" s="121"/>
      <c r="H153" s="122"/>
      <c r="I153" s="122"/>
      <c r="J153" s="122"/>
      <c r="K153" s="122"/>
      <c r="L153" s="122"/>
      <c r="M153" s="122"/>
      <c r="N153" s="122"/>
      <c r="O153" s="122"/>
      <c r="P153" s="122"/>
      <c r="Q153" s="122"/>
    </row>
    <row r="154" spans="2:17" s="106" customFormat="1">
      <c r="B154" s="120"/>
      <c r="C154" s="121"/>
      <c r="D154" s="121"/>
      <c r="E154" s="121"/>
      <c r="F154" s="121"/>
      <c r="G154" s="121"/>
      <c r="H154" s="122"/>
      <c r="I154" s="122"/>
      <c r="J154" s="122"/>
      <c r="K154" s="122"/>
      <c r="L154" s="122"/>
      <c r="M154" s="122"/>
      <c r="N154" s="122"/>
      <c r="O154" s="122"/>
      <c r="P154" s="122"/>
      <c r="Q154" s="122"/>
    </row>
    <row r="155" spans="2:17" s="106" customFormat="1">
      <c r="B155" s="120"/>
      <c r="C155" s="121"/>
      <c r="D155" s="121"/>
      <c r="E155" s="121"/>
      <c r="F155" s="121"/>
      <c r="G155" s="121"/>
      <c r="H155" s="122"/>
      <c r="I155" s="122"/>
      <c r="J155" s="122"/>
      <c r="K155" s="122"/>
      <c r="L155" s="122"/>
      <c r="M155" s="122"/>
      <c r="N155" s="122"/>
      <c r="O155" s="122"/>
      <c r="P155" s="122"/>
      <c r="Q155" s="122"/>
    </row>
    <row r="156" spans="2:17" s="106" customFormat="1">
      <c r="B156" s="120"/>
      <c r="C156" s="121"/>
      <c r="D156" s="121"/>
      <c r="E156" s="121"/>
      <c r="F156" s="121"/>
      <c r="G156" s="121"/>
      <c r="H156" s="122"/>
      <c r="I156" s="122"/>
      <c r="J156" s="122"/>
      <c r="K156" s="122"/>
      <c r="L156" s="122"/>
      <c r="M156" s="122"/>
      <c r="N156" s="122"/>
      <c r="O156" s="122"/>
      <c r="P156" s="122"/>
      <c r="Q156" s="122"/>
    </row>
    <row r="157" spans="2:17" s="106" customFormat="1">
      <c r="B157" s="120"/>
      <c r="C157" s="121"/>
      <c r="D157" s="121"/>
      <c r="E157" s="121"/>
      <c r="F157" s="121"/>
      <c r="G157" s="121"/>
      <c r="H157" s="122"/>
      <c r="I157" s="122"/>
      <c r="J157" s="122"/>
      <c r="K157" s="122"/>
      <c r="L157" s="122"/>
      <c r="M157" s="122"/>
      <c r="N157" s="122"/>
      <c r="O157" s="122"/>
      <c r="P157" s="122"/>
      <c r="Q157" s="122"/>
    </row>
    <row r="158" spans="2:17" s="106" customFormat="1">
      <c r="B158" s="120"/>
      <c r="C158" s="121"/>
      <c r="D158" s="121"/>
      <c r="E158" s="121"/>
      <c r="F158" s="121"/>
      <c r="G158" s="121"/>
      <c r="H158" s="122"/>
      <c r="I158" s="122"/>
      <c r="J158" s="122"/>
      <c r="K158" s="122"/>
      <c r="L158" s="122"/>
      <c r="M158" s="122"/>
      <c r="N158" s="122"/>
      <c r="O158" s="122"/>
      <c r="P158" s="122"/>
      <c r="Q158" s="122"/>
    </row>
    <row r="159" spans="2:17" s="106" customFormat="1">
      <c r="B159" s="120"/>
      <c r="C159" s="121"/>
      <c r="D159" s="121"/>
      <c r="E159" s="121"/>
      <c r="F159" s="121"/>
      <c r="G159" s="121"/>
      <c r="H159" s="122"/>
      <c r="I159" s="122"/>
      <c r="J159" s="122"/>
      <c r="K159" s="122"/>
      <c r="L159" s="122"/>
      <c r="M159" s="122"/>
      <c r="N159" s="122"/>
      <c r="O159" s="122"/>
      <c r="P159" s="122"/>
      <c r="Q159" s="122"/>
    </row>
    <row r="160" spans="2:17" s="106" customFormat="1">
      <c r="B160" s="120"/>
      <c r="C160" s="121"/>
      <c r="D160" s="121"/>
      <c r="E160" s="121"/>
      <c r="F160" s="121"/>
      <c r="G160" s="121"/>
      <c r="H160" s="122"/>
      <c r="I160" s="122"/>
      <c r="J160" s="122"/>
      <c r="K160" s="122"/>
      <c r="L160" s="122"/>
      <c r="M160" s="122"/>
      <c r="N160" s="122"/>
      <c r="O160" s="122"/>
      <c r="P160" s="122"/>
      <c r="Q160" s="122"/>
    </row>
    <row r="161" spans="2:17" s="106" customFormat="1">
      <c r="B161" s="120"/>
      <c r="C161" s="121"/>
      <c r="D161" s="121"/>
      <c r="E161" s="121"/>
      <c r="F161" s="121"/>
      <c r="G161" s="121"/>
      <c r="H161" s="122"/>
      <c r="I161" s="122"/>
      <c r="J161" s="122"/>
      <c r="K161" s="122"/>
      <c r="L161" s="122"/>
      <c r="M161" s="122"/>
      <c r="N161" s="122"/>
      <c r="O161" s="122"/>
      <c r="P161" s="122"/>
      <c r="Q161" s="122"/>
    </row>
    <row r="162" spans="2:17" s="106" customFormat="1">
      <c r="B162" s="120"/>
      <c r="C162" s="121"/>
      <c r="D162" s="121"/>
      <c r="E162" s="121"/>
      <c r="F162" s="121"/>
      <c r="G162" s="121"/>
      <c r="H162" s="122"/>
      <c r="I162" s="122"/>
      <c r="J162" s="122"/>
      <c r="K162" s="122"/>
      <c r="L162" s="122"/>
      <c r="M162" s="122"/>
      <c r="N162" s="122"/>
      <c r="O162" s="122"/>
      <c r="P162" s="122"/>
      <c r="Q162" s="122"/>
    </row>
    <row r="163" spans="2:17" s="106" customFormat="1">
      <c r="B163" s="120"/>
      <c r="C163" s="121"/>
      <c r="D163" s="121"/>
      <c r="E163" s="121"/>
      <c r="F163" s="121"/>
      <c r="G163" s="121"/>
      <c r="H163" s="122"/>
      <c r="I163" s="122"/>
      <c r="J163" s="122"/>
      <c r="K163" s="122"/>
      <c r="L163" s="122"/>
      <c r="M163" s="122"/>
      <c r="N163" s="122"/>
      <c r="O163" s="122"/>
      <c r="P163" s="122"/>
      <c r="Q163" s="122"/>
    </row>
    <row r="164" spans="2:17" s="106" customFormat="1">
      <c r="B164" s="120"/>
      <c r="C164" s="121"/>
      <c r="D164" s="121"/>
      <c r="E164" s="121"/>
      <c r="F164" s="121"/>
      <c r="G164" s="121"/>
      <c r="H164" s="122"/>
      <c r="I164" s="122"/>
      <c r="J164" s="122"/>
      <c r="K164" s="122"/>
      <c r="L164" s="122"/>
      <c r="M164" s="122"/>
      <c r="N164" s="122"/>
      <c r="O164" s="122"/>
      <c r="P164" s="122"/>
      <c r="Q164" s="122"/>
    </row>
    <row r="165" spans="2:17" s="106" customFormat="1">
      <c r="B165" s="120"/>
      <c r="C165" s="121"/>
      <c r="D165" s="121"/>
      <c r="E165" s="121"/>
      <c r="F165" s="121"/>
      <c r="G165" s="121"/>
      <c r="H165" s="122"/>
      <c r="I165" s="122"/>
      <c r="J165" s="122"/>
      <c r="K165" s="122"/>
      <c r="L165" s="122"/>
      <c r="M165" s="122"/>
      <c r="N165" s="122"/>
      <c r="O165" s="122"/>
      <c r="P165" s="122"/>
      <c r="Q165" s="122"/>
    </row>
    <row r="166" spans="2:17" s="106" customFormat="1">
      <c r="B166" s="120"/>
      <c r="C166" s="121"/>
      <c r="D166" s="121"/>
      <c r="E166" s="121"/>
      <c r="F166" s="121"/>
      <c r="G166" s="121"/>
      <c r="H166" s="122"/>
      <c r="I166" s="122"/>
      <c r="J166" s="122"/>
      <c r="K166" s="122"/>
      <c r="L166" s="122"/>
      <c r="M166" s="122"/>
      <c r="N166" s="122"/>
      <c r="O166" s="122"/>
      <c r="P166" s="122"/>
      <c r="Q166" s="122"/>
    </row>
    <row r="167" spans="2:17" s="106" customFormat="1">
      <c r="B167" s="120"/>
      <c r="C167" s="121"/>
      <c r="D167" s="121"/>
      <c r="E167" s="121"/>
      <c r="F167" s="121"/>
      <c r="G167" s="121"/>
      <c r="H167" s="122"/>
      <c r="I167" s="122"/>
      <c r="J167" s="122"/>
      <c r="K167" s="122"/>
      <c r="L167" s="122"/>
      <c r="M167" s="122"/>
      <c r="N167" s="122"/>
      <c r="O167" s="122"/>
      <c r="P167" s="122"/>
      <c r="Q167" s="122"/>
    </row>
    <row r="168" spans="2:17" s="106" customFormat="1">
      <c r="B168" s="120"/>
      <c r="C168" s="121"/>
      <c r="D168" s="121"/>
      <c r="E168" s="121"/>
      <c r="F168" s="121"/>
      <c r="G168" s="121"/>
      <c r="H168" s="122"/>
      <c r="I168" s="122"/>
      <c r="J168" s="122"/>
      <c r="K168" s="122"/>
      <c r="L168" s="122"/>
      <c r="M168" s="122"/>
      <c r="N168" s="122"/>
      <c r="O168" s="122"/>
      <c r="P168" s="122"/>
      <c r="Q168" s="122"/>
    </row>
    <row r="169" spans="2:17" s="106" customFormat="1">
      <c r="B169" s="120"/>
      <c r="C169" s="121"/>
      <c r="D169" s="121"/>
      <c r="E169" s="121"/>
      <c r="F169" s="121"/>
      <c r="G169" s="121"/>
      <c r="H169" s="122"/>
      <c r="I169" s="122"/>
      <c r="J169" s="122"/>
      <c r="K169" s="122"/>
      <c r="L169" s="122"/>
      <c r="M169" s="122"/>
      <c r="N169" s="122"/>
      <c r="O169" s="122"/>
      <c r="P169" s="122"/>
      <c r="Q169" s="122"/>
    </row>
    <row r="170" spans="2:17" s="106" customFormat="1">
      <c r="B170" s="120"/>
      <c r="C170" s="121"/>
      <c r="D170" s="121"/>
      <c r="E170" s="121"/>
      <c r="F170" s="121"/>
      <c r="G170" s="121"/>
      <c r="H170" s="122"/>
      <c r="I170" s="122"/>
      <c r="J170" s="122"/>
      <c r="K170" s="122"/>
      <c r="L170" s="122"/>
      <c r="M170" s="122"/>
      <c r="N170" s="122"/>
      <c r="O170" s="122"/>
      <c r="P170" s="122"/>
      <c r="Q170" s="122"/>
    </row>
    <row r="171" spans="2:17" s="106" customFormat="1">
      <c r="B171" s="120"/>
      <c r="C171" s="121"/>
      <c r="D171" s="121"/>
      <c r="E171" s="121"/>
      <c r="F171" s="121"/>
      <c r="G171" s="121"/>
      <c r="H171" s="122"/>
      <c r="I171" s="122"/>
      <c r="J171" s="122"/>
      <c r="K171" s="122"/>
      <c r="L171" s="122"/>
      <c r="M171" s="122"/>
      <c r="N171" s="122"/>
      <c r="O171" s="122"/>
      <c r="P171" s="122"/>
      <c r="Q171" s="122"/>
    </row>
    <row r="172" spans="2:17" s="106" customFormat="1">
      <c r="B172" s="120"/>
      <c r="C172" s="121"/>
      <c r="D172" s="121"/>
      <c r="E172" s="121"/>
      <c r="F172" s="121"/>
      <c r="G172" s="121"/>
      <c r="H172" s="122"/>
      <c r="I172" s="122"/>
      <c r="J172" s="122"/>
      <c r="K172" s="122"/>
      <c r="L172" s="122"/>
      <c r="M172" s="122"/>
      <c r="N172" s="122"/>
      <c r="O172" s="122"/>
      <c r="P172" s="122"/>
      <c r="Q172" s="122"/>
    </row>
    <row r="173" spans="2:17" s="106" customFormat="1">
      <c r="B173" s="120"/>
      <c r="C173" s="121"/>
      <c r="D173" s="121"/>
      <c r="E173" s="121"/>
      <c r="F173" s="121"/>
      <c r="G173" s="121"/>
      <c r="H173" s="122"/>
      <c r="I173" s="122"/>
      <c r="J173" s="122"/>
      <c r="K173" s="122"/>
      <c r="L173" s="122"/>
      <c r="M173" s="122"/>
      <c r="N173" s="122"/>
      <c r="O173" s="122"/>
      <c r="P173" s="122"/>
      <c r="Q173" s="122"/>
    </row>
    <row r="174" spans="2:17" s="106" customFormat="1">
      <c r="B174" s="120"/>
      <c r="C174" s="121"/>
      <c r="D174" s="121"/>
      <c r="E174" s="121"/>
      <c r="F174" s="121"/>
      <c r="G174" s="121"/>
      <c r="H174" s="122"/>
      <c r="I174" s="122"/>
      <c r="J174" s="122"/>
      <c r="K174" s="122"/>
      <c r="L174" s="122"/>
      <c r="M174" s="122"/>
      <c r="N174" s="122"/>
      <c r="O174" s="122"/>
      <c r="P174" s="122"/>
      <c r="Q174" s="122"/>
    </row>
    <row r="175" spans="2:17" s="106" customFormat="1">
      <c r="B175" s="120"/>
      <c r="C175" s="121"/>
      <c r="D175" s="121"/>
      <c r="E175" s="121"/>
      <c r="F175" s="121"/>
      <c r="G175" s="121"/>
      <c r="H175" s="122"/>
      <c r="I175" s="122"/>
      <c r="J175" s="122"/>
      <c r="K175" s="122"/>
      <c r="L175" s="122"/>
      <c r="M175" s="122"/>
      <c r="N175" s="122"/>
      <c r="O175" s="122"/>
      <c r="P175" s="122"/>
      <c r="Q175" s="122"/>
    </row>
    <row r="176" spans="2:17" s="106" customFormat="1">
      <c r="B176" s="120"/>
      <c r="C176" s="121"/>
      <c r="D176" s="121"/>
      <c r="E176" s="121"/>
      <c r="F176" s="121"/>
      <c r="G176" s="121"/>
      <c r="H176" s="122"/>
      <c r="I176" s="122"/>
      <c r="J176" s="122"/>
      <c r="K176" s="122"/>
      <c r="L176" s="122"/>
      <c r="M176" s="122"/>
      <c r="N176" s="122"/>
      <c r="O176" s="122"/>
      <c r="P176" s="122"/>
      <c r="Q176" s="122"/>
    </row>
    <row r="177" spans="2:17" s="106" customFormat="1">
      <c r="B177" s="120"/>
      <c r="C177" s="121"/>
      <c r="D177" s="121"/>
      <c r="E177" s="121"/>
      <c r="F177" s="121"/>
      <c r="G177" s="121"/>
      <c r="H177" s="122"/>
      <c r="I177" s="122"/>
      <c r="J177" s="122"/>
      <c r="K177" s="122"/>
      <c r="L177" s="122"/>
      <c r="M177" s="122"/>
      <c r="N177" s="122"/>
      <c r="O177" s="122"/>
      <c r="P177" s="122"/>
      <c r="Q177" s="122"/>
    </row>
    <row r="178" spans="2:17" s="106" customFormat="1">
      <c r="B178" s="120"/>
      <c r="C178" s="121"/>
      <c r="D178" s="121"/>
      <c r="E178" s="121"/>
      <c r="F178" s="121"/>
      <c r="G178" s="121"/>
      <c r="H178" s="122"/>
      <c r="I178" s="122"/>
      <c r="J178" s="122"/>
      <c r="K178" s="122"/>
      <c r="L178" s="122"/>
      <c r="M178" s="122"/>
      <c r="N178" s="122"/>
      <c r="O178" s="122"/>
      <c r="P178" s="122"/>
      <c r="Q178" s="122"/>
    </row>
    <row r="179" spans="2:17" s="106" customFormat="1">
      <c r="B179" s="120"/>
      <c r="C179" s="121"/>
      <c r="D179" s="121"/>
      <c r="E179" s="121"/>
      <c r="F179" s="121"/>
      <c r="G179" s="121"/>
      <c r="H179" s="122"/>
      <c r="I179" s="122"/>
      <c r="J179" s="122"/>
      <c r="K179" s="122"/>
      <c r="L179" s="122"/>
      <c r="M179" s="122"/>
      <c r="N179" s="122"/>
      <c r="O179" s="122"/>
      <c r="P179" s="122"/>
      <c r="Q179" s="122"/>
    </row>
    <row r="180" spans="2:17" s="106" customFormat="1">
      <c r="B180" s="120"/>
      <c r="C180" s="121"/>
      <c r="D180" s="121"/>
      <c r="E180" s="121"/>
      <c r="F180" s="121"/>
      <c r="G180" s="121"/>
      <c r="H180" s="122"/>
      <c r="I180" s="122"/>
      <c r="J180" s="122"/>
      <c r="K180" s="122"/>
      <c r="L180" s="122"/>
      <c r="M180" s="122"/>
      <c r="N180" s="122"/>
      <c r="O180" s="122"/>
      <c r="P180" s="122"/>
      <c r="Q180" s="122"/>
    </row>
    <row r="181" spans="2:17" s="106" customFormat="1">
      <c r="B181" s="120"/>
      <c r="C181" s="121"/>
      <c r="D181" s="121"/>
      <c r="E181" s="121"/>
      <c r="F181" s="121"/>
      <c r="G181" s="121"/>
      <c r="H181" s="122"/>
      <c r="I181" s="122"/>
      <c r="J181" s="122"/>
      <c r="K181" s="122"/>
      <c r="L181" s="122"/>
      <c r="M181" s="122"/>
      <c r="N181" s="122"/>
      <c r="O181" s="122"/>
      <c r="P181" s="122"/>
      <c r="Q181" s="122"/>
    </row>
    <row r="182" spans="2:17" s="106" customFormat="1">
      <c r="B182" s="120"/>
      <c r="C182" s="121"/>
      <c r="D182" s="121"/>
      <c r="E182" s="121"/>
      <c r="F182" s="121"/>
      <c r="G182" s="121"/>
      <c r="H182" s="122"/>
      <c r="I182" s="122"/>
      <c r="J182" s="122"/>
      <c r="K182" s="122"/>
      <c r="L182" s="122"/>
      <c r="M182" s="122"/>
      <c r="N182" s="122"/>
      <c r="O182" s="122"/>
      <c r="P182" s="122"/>
      <c r="Q182" s="122"/>
    </row>
    <row r="183" spans="2:17" s="106" customFormat="1">
      <c r="B183" s="120"/>
      <c r="C183" s="121"/>
      <c r="D183" s="121"/>
      <c r="E183" s="121"/>
      <c r="F183" s="121"/>
      <c r="G183" s="121"/>
      <c r="H183" s="122"/>
      <c r="I183" s="122"/>
      <c r="J183" s="122"/>
      <c r="K183" s="122"/>
      <c r="L183" s="122"/>
      <c r="M183" s="122"/>
      <c r="N183" s="122"/>
      <c r="O183" s="122"/>
      <c r="P183" s="122"/>
      <c r="Q183" s="122"/>
    </row>
    <row r="184" spans="2:17" s="106" customFormat="1">
      <c r="B184" s="120"/>
      <c r="C184" s="121"/>
      <c r="D184" s="121"/>
      <c r="E184" s="121"/>
      <c r="F184" s="121"/>
      <c r="G184" s="121"/>
      <c r="H184" s="122"/>
      <c r="I184" s="122"/>
      <c r="J184" s="122"/>
      <c r="K184" s="122"/>
      <c r="L184" s="122"/>
      <c r="M184" s="122"/>
      <c r="N184" s="122"/>
      <c r="O184" s="122"/>
      <c r="P184" s="122"/>
      <c r="Q184" s="122"/>
    </row>
    <row r="185" spans="2:17" s="106" customFormat="1">
      <c r="B185" s="120"/>
      <c r="C185" s="121"/>
      <c r="D185" s="121"/>
      <c r="E185" s="121"/>
      <c r="F185" s="121"/>
      <c r="G185" s="121"/>
      <c r="H185" s="122"/>
      <c r="I185" s="122"/>
      <c r="J185" s="122"/>
      <c r="K185" s="122"/>
      <c r="L185" s="122"/>
      <c r="M185" s="122"/>
      <c r="N185" s="122"/>
      <c r="O185" s="122"/>
      <c r="P185" s="122"/>
      <c r="Q185" s="122"/>
    </row>
    <row r="186" spans="2:17" s="106" customFormat="1">
      <c r="B186" s="120"/>
      <c r="C186" s="121"/>
      <c r="D186" s="121"/>
      <c r="E186" s="121"/>
      <c r="F186" s="121"/>
      <c r="G186" s="121"/>
      <c r="H186" s="122"/>
      <c r="I186" s="122"/>
      <c r="J186" s="122"/>
      <c r="K186" s="122"/>
      <c r="L186" s="122"/>
      <c r="M186" s="122"/>
      <c r="N186" s="122"/>
      <c r="O186" s="122"/>
      <c r="P186" s="122"/>
      <c r="Q186" s="122"/>
    </row>
    <row r="187" spans="2:17" s="106" customFormat="1">
      <c r="B187" s="120"/>
      <c r="C187" s="121"/>
      <c r="D187" s="121"/>
      <c r="E187" s="121"/>
      <c r="F187" s="121"/>
      <c r="G187" s="121"/>
      <c r="H187" s="122"/>
      <c r="I187" s="122"/>
      <c r="J187" s="122"/>
      <c r="K187" s="122"/>
      <c r="L187" s="122"/>
      <c r="M187" s="122"/>
      <c r="N187" s="122"/>
      <c r="O187" s="122"/>
      <c r="P187" s="122"/>
      <c r="Q187" s="122"/>
    </row>
    <row r="188" spans="2:17" s="106" customFormat="1">
      <c r="B188" s="120"/>
      <c r="C188" s="121"/>
      <c r="D188" s="121"/>
      <c r="E188" s="121"/>
      <c r="F188" s="121"/>
      <c r="G188" s="121"/>
      <c r="H188" s="122"/>
      <c r="I188" s="122"/>
      <c r="J188" s="122"/>
      <c r="K188" s="122"/>
      <c r="L188" s="122"/>
      <c r="M188" s="122"/>
      <c r="N188" s="122"/>
      <c r="O188" s="122"/>
      <c r="P188" s="122"/>
      <c r="Q188" s="122"/>
    </row>
    <row r="189" spans="2:17" s="106" customFormat="1">
      <c r="B189" s="120"/>
      <c r="C189" s="121"/>
      <c r="D189" s="121"/>
      <c r="E189" s="121"/>
      <c r="F189" s="121"/>
      <c r="G189" s="121"/>
      <c r="H189" s="122"/>
      <c r="I189" s="122"/>
      <c r="J189" s="122"/>
      <c r="K189" s="122"/>
      <c r="L189" s="122"/>
      <c r="M189" s="122"/>
      <c r="N189" s="122"/>
      <c r="O189" s="122"/>
      <c r="P189" s="122"/>
      <c r="Q189" s="122"/>
    </row>
    <row r="190" spans="2:17" s="106" customFormat="1">
      <c r="B190" s="120"/>
      <c r="C190" s="121"/>
      <c r="D190" s="121"/>
      <c r="E190" s="121"/>
      <c r="F190" s="121"/>
      <c r="G190" s="121"/>
      <c r="H190" s="122"/>
      <c r="I190" s="122"/>
      <c r="J190" s="122"/>
      <c r="K190" s="122"/>
      <c r="L190" s="122"/>
      <c r="M190" s="122"/>
      <c r="N190" s="122"/>
      <c r="O190" s="122"/>
      <c r="P190" s="122"/>
      <c r="Q190" s="122"/>
    </row>
    <row r="191" spans="2:17" s="106" customFormat="1">
      <c r="B191" s="120"/>
      <c r="C191" s="121"/>
      <c r="D191" s="121"/>
      <c r="E191" s="121"/>
      <c r="F191" s="121"/>
      <c r="G191" s="121"/>
      <c r="H191" s="122"/>
      <c r="I191" s="122"/>
      <c r="J191" s="122"/>
      <c r="K191" s="122"/>
      <c r="L191" s="122"/>
      <c r="M191" s="122"/>
      <c r="N191" s="122"/>
      <c r="O191" s="122"/>
      <c r="P191" s="122"/>
      <c r="Q191" s="122"/>
    </row>
    <row r="192" spans="2:17" s="106" customFormat="1">
      <c r="B192" s="120"/>
      <c r="C192" s="121"/>
      <c r="D192" s="121"/>
      <c r="E192" s="121"/>
      <c r="F192" s="121"/>
      <c r="G192" s="121"/>
      <c r="H192" s="122"/>
      <c r="I192" s="122"/>
      <c r="J192" s="122"/>
      <c r="K192" s="122"/>
      <c r="L192" s="122"/>
      <c r="M192" s="122"/>
      <c r="N192" s="122"/>
      <c r="O192" s="122"/>
      <c r="P192" s="122"/>
      <c r="Q192" s="122"/>
    </row>
    <row r="193" spans="2:17" s="106" customFormat="1">
      <c r="B193" s="120"/>
      <c r="C193" s="121"/>
      <c r="D193" s="121"/>
      <c r="E193" s="121"/>
      <c r="F193" s="121"/>
      <c r="G193" s="121"/>
      <c r="H193" s="122"/>
      <c r="I193" s="122"/>
      <c r="J193" s="122"/>
      <c r="K193" s="122"/>
      <c r="L193" s="122"/>
      <c r="M193" s="122"/>
      <c r="N193" s="122"/>
      <c r="O193" s="122"/>
      <c r="P193" s="122"/>
      <c r="Q193" s="122"/>
    </row>
    <row r="194" spans="2:17" s="106" customFormat="1">
      <c r="B194" s="120"/>
      <c r="C194" s="121"/>
      <c r="D194" s="121"/>
      <c r="E194" s="121"/>
      <c r="F194" s="121"/>
      <c r="G194" s="121"/>
      <c r="H194" s="122"/>
      <c r="I194" s="122"/>
      <c r="J194" s="122"/>
      <c r="K194" s="122"/>
      <c r="L194" s="122"/>
      <c r="M194" s="122"/>
      <c r="N194" s="122"/>
      <c r="O194" s="122"/>
      <c r="P194" s="122"/>
      <c r="Q194" s="122"/>
    </row>
    <row r="195" spans="2:17" s="106" customFormat="1">
      <c r="B195" s="120"/>
      <c r="C195" s="121"/>
      <c r="D195" s="121"/>
      <c r="E195" s="121"/>
      <c r="F195" s="121"/>
      <c r="G195" s="121"/>
      <c r="H195" s="122"/>
      <c r="I195" s="122"/>
      <c r="J195" s="122"/>
      <c r="K195" s="122"/>
      <c r="L195" s="122"/>
      <c r="M195" s="122"/>
      <c r="N195" s="122"/>
      <c r="O195" s="122"/>
      <c r="P195" s="122"/>
      <c r="Q195" s="122"/>
    </row>
    <row r="196" spans="2:17" s="106" customFormat="1">
      <c r="B196" s="120"/>
      <c r="C196" s="121"/>
      <c r="D196" s="121"/>
      <c r="E196" s="121"/>
      <c r="F196" s="121"/>
      <c r="G196" s="121"/>
      <c r="H196" s="122"/>
      <c r="I196" s="122"/>
      <c r="J196" s="122"/>
      <c r="K196" s="122"/>
      <c r="L196" s="122"/>
      <c r="M196" s="122"/>
      <c r="N196" s="122"/>
      <c r="O196" s="122"/>
      <c r="P196" s="122"/>
      <c r="Q196" s="122"/>
    </row>
    <row r="197" spans="2:17" s="106" customFormat="1">
      <c r="B197" s="120"/>
      <c r="C197" s="121"/>
      <c r="D197" s="121"/>
      <c r="E197" s="121"/>
      <c r="F197" s="121"/>
      <c r="G197" s="121"/>
      <c r="H197" s="122"/>
      <c r="I197" s="122"/>
      <c r="J197" s="122"/>
      <c r="K197" s="122"/>
      <c r="L197" s="122"/>
      <c r="M197" s="122"/>
      <c r="N197" s="122"/>
      <c r="O197" s="122"/>
      <c r="P197" s="122"/>
      <c r="Q197" s="122"/>
    </row>
    <row r="198" spans="2:17" s="106" customFormat="1">
      <c r="B198" s="120"/>
      <c r="C198" s="121"/>
      <c r="D198" s="121"/>
      <c r="E198" s="121"/>
      <c r="F198" s="121"/>
      <c r="G198" s="121"/>
      <c r="H198" s="122"/>
      <c r="I198" s="122"/>
      <c r="J198" s="122"/>
      <c r="K198" s="122"/>
      <c r="L198" s="122"/>
      <c r="M198" s="122"/>
      <c r="N198" s="122"/>
      <c r="O198" s="122"/>
      <c r="P198" s="122"/>
      <c r="Q198" s="122"/>
    </row>
    <row r="199" spans="2:17" s="106" customFormat="1">
      <c r="B199" s="120"/>
      <c r="C199" s="121"/>
      <c r="D199" s="121"/>
      <c r="E199" s="121"/>
      <c r="F199" s="121"/>
      <c r="G199" s="121"/>
      <c r="H199" s="122"/>
      <c r="I199" s="122"/>
      <c r="J199" s="122"/>
      <c r="K199" s="122"/>
      <c r="L199" s="122"/>
      <c r="M199" s="122"/>
      <c r="N199" s="122"/>
      <c r="O199" s="122"/>
      <c r="P199" s="122"/>
      <c r="Q199" s="122"/>
    </row>
    <row r="200" spans="2:17" s="106" customFormat="1">
      <c r="B200" s="120"/>
      <c r="C200" s="121"/>
      <c r="D200" s="121"/>
      <c r="E200" s="121"/>
      <c r="F200" s="121"/>
      <c r="G200" s="121"/>
      <c r="H200" s="122"/>
      <c r="I200" s="122"/>
      <c r="J200" s="122"/>
      <c r="K200" s="122"/>
      <c r="L200" s="122"/>
      <c r="M200" s="122"/>
      <c r="N200" s="122"/>
      <c r="O200" s="122"/>
      <c r="P200" s="122"/>
      <c r="Q200" s="122"/>
    </row>
    <row r="201" spans="2:17" s="106" customFormat="1">
      <c r="B201" s="120"/>
      <c r="C201" s="121"/>
      <c r="D201" s="121"/>
      <c r="E201" s="121"/>
      <c r="F201" s="121"/>
      <c r="G201" s="121"/>
      <c r="H201" s="122"/>
      <c r="I201" s="122"/>
      <c r="J201" s="122"/>
      <c r="K201" s="122"/>
      <c r="L201" s="122"/>
      <c r="M201" s="122"/>
      <c r="N201" s="122"/>
      <c r="O201" s="122"/>
      <c r="P201" s="122"/>
      <c r="Q201" s="122"/>
    </row>
    <row r="202" spans="2:17" s="106" customFormat="1">
      <c r="B202" s="120"/>
      <c r="C202" s="121"/>
      <c r="D202" s="121"/>
      <c r="E202" s="121"/>
      <c r="F202" s="121"/>
      <c r="G202" s="121"/>
      <c r="H202" s="122"/>
      <c r="I202" s="122"/>
      <c r="J202" s="122"/>
      <c r="K202" s="122"/>
      <c r="L202" s="122"/>
      <c r="M202" s="122"/>
      <c r="N202" s="122"/>
      <c r="O202" s="122"/>
      <c r="P202" s="122"/>
      <c r="Q202" s="122"/>
    </row>
    <row r="203" spans="2:17" s="106" customFormat="1">
      <c r="B203" s="120"/>
      <c r="C203" s="121"/>
      <c r="D203" s="121"/>
      <c r="E203" s="121"/>
      <c r="F203" s="121"/>
      <c r="G203" s="121"/>
      <c r="H203" s="122"/>
      <c r="I203" s="122"/>
      <c r="J203" s="122"/>
      <c r="K203" s="122"/>
      <c r="L203" s="122"/>
      <c r="M203" s="122"/>
      <c r="N203" s="122"/>
      <c r="O203" s="122"/>
      <c r="P203" s="122"/>
      <c r="Q203" s="122"/>
    </row>
    <row r="204" spans="2:17" s="106" customFormat="1">
      <c r="B204" s="120"/>
      <c r="C204" s="121"/>
      <c r="D204" s="121"/>
      <c r="E204" s="121"/>
      <c r="F204" s="121"/>
      <c r="G204" s="121"/>
      <c r="H204" s="122"/>
      <c r="I204" s="122"/>
      <c r="J204" s="122"/>
      <c r="K204" s="122"/>
      <c r="L204" s="122"/>
      <c r="M204" s="122"/>
      <c r="N204" s="122"/>
      <c r="O204" s="122"/>
      <c r="P204" s="122"/>
      <c r="Q204" s="122"/>
    </row>
    <row r="205" spans="2:17" s="106" customFormat="1">
      <c r="B205" s="120"/>
      <c r="C205" s="121"/>
      <c r="D205" s="121"/>
      <c r="E205" s="121"/>
      <c r="F205" s="121"/>
      <c r="G205" s="121"/>
      <c r="H205" s="122"/>
      <c r="I205" s="122"/>
      <c r="J205" s="122"/>
      <c r="K205" s="122"/>
      <c r="L205" s="122"/>
      <c r="M205" s="122"/>
      <c r="N205" s="122"/>
      <c r="O205" s="122"/>
      <c r="P205" s="122"/>
      <c r="Q205" s="122"/>
    </row>
    <row r="206" spans="2:17" s="106" customFormat="1">
      <c r="B206" s="120"/>
      <c r="C206" s="121"/>
      <c r="D206" s="121"/>
      <c r="E206" s="121"/>
      <c r="F206" s="121"/>
      <c r="G206" s="121"/>
      <c r="H206" s="122"/>
      <c r="I206" s="122"/>
      <c r="J206" s="122"/>
      <c r="K206" s="122"/>
      <c r="L206" s="122"/>
      <c r="M206" s="122"/>
      <c r="N206" s="122"/>
      <c r="O206" s="122"/>
      <c r="P206" s="122"/>
      <c r="Q206" s="122"/>
    </row>
    <row r="207" spans="2:17" s="106" customFormat="1">
      <c r="B207" s="120"/>
      <c r="C207" s="121"/>
      <c r="D207" s="121"/>
      <c r="E207" s="121"/>
      <c r="F207" s="121"/>
      <c r="G207" s="121"/>
      <c r="H207" s="122"/>
      <c r="I207" s="122"/>
      <c r="J207" s="122"/>
      <c r="K207" s="122"/>
      <c r="L207" s="122"/>
      <c r="M207" s="122"/>
      <c r="N207" s="122"/>
      <c r="O207" s="122"/>
      <c r="P207" s="122"/>
      <c r="Q207" s="122"/>
    </row>
    <row r="208" spans="2:17" s="106" customFormat="1">
      <c r="B208" s="120"/>
      <c r="C208" s="121"/>
      <c r="D208" s="121"/>
      <c r="E208" s="121"/>
      <c r="F208" s="121"/>
      <c r="G208" s="121"/>
      <c r="H208" s="122"/>
      <c r="I208" s="122"/>
      <c r="J208" s="122"/>
      <c r="K208" s="122"/>
      <c r="L208" s="122"/>
      <c r="M208" s="122"/>
      <c r="N208" s="122"/>
      <c r="O208" s="122"/>
      <c r="P208" s="122"/>
      <c r="Q208" s="122"/>
    </row>
    <row r="209" spans="2:17" s="106" customFormat="1">
      <c r="B209" s="120"/>
      <c r="C209" s="121"/>
      <c r="D209" s="121"/>
      <c r="E209" s="121"/>
      <c r="F209" s="121"/>
      <c r="G209" s="121"/>
      <c r="H209" s="122"/>
      <c r="I209" s="122"/>
      <c r="J209" s="122"/>
      <c r="K209" s="122"/>
      <c r="L209" s="122"/>
      <c r="M209" s="122"/>
      <c r="N209" s="122"/>
      <c r="O209" s="122"/>
      <c r="P209" s="122"/>
      <c r="Q209" s="122"/>
    </row>
    <row r="210" spans="2:17" s="106" customFormat="1">
      <c r="B210" s="120"/>
      <c r="C210" s="121"/>
      <c r="D210" s="121"/>
      <c r="E210" s="121"/>
      <c r="F210" s="121"/>
      <c r="G210" s="121"/>
      <c r="H210" s="122"/>
      <c r="I210" s="122"/>
      <c r="J210" s="122"/>
      <c r="K210" s="122"/>
      <c r="L210" s="122"/>
      <c r="M210" s="122"/>
      <c r="N210" s="122"/>
      <c r="O210" s="122"/>
      <c r="P210" s="122"/>
      <c r="Q210" s="122"/>
    </row>
    <row r="211" spans="2:17" s="106" customFormat="1">
      <c r="B211" s="120"/>
      <c r="C211" s="121"/>
      <c r="D211" s="121"/>
      <c r="E211" s="121"/>
      <c r="F211" s="121"/>
      <c r="G211" s="121"/>
      <c r="H211" s="122"/>
      <c r="I211" s="122"/>
      <c r="J211" s="122"/>
      <c r="K211" s="122"/>
      <c r="L211" s="122"/>
      <c r="M211" s="122"/>
      <c r="N211" s="122"/>
      <c r="O211" s="122"/>
      <c r="P211" s="122"/>
      <c r="Q211" s="122"/>
    </row>
    <row r="212" spans="2:17" s="106" customFormat="1">
      <c r="B212" s="120"/>
      <c r="C212" s="121"/>
      <c r="D212" s="121"/>
      <c r="E212" s="121"/>
      <c r="F212" s="121"/>
      <c r="G212" s="121"/>
      <c r="H212" s="122"/>
      <c r="I212" s="122"/>
      <c r="J212" s="122"/>
      <c r="K212" s="122"/>
      <c r="L212" s="122"/>
      <c r="M212" s="122"/>
      <c r="N212" s="122"/>
      <c r="O212" s="122"/>
      <c r="P212" s="122"/>
      <c r="Q212" s="122"/>
    </row>
    <row r="213" spans="2:17" s="106" customFormat="1">
      <c r="B213" s="120"/>
      <c r="C213" s="121"/>
      <c r="D213" s="121"/>
      <c r="E213" s="121"/>
      <c r="F213" s="121"/>
      <c r="G213" s="121"/>
      <c r="H213" s="122"/>
      <c r="I213" s="122"/>
      <c r="J213" s="122"/>
      <c r="K213" s="122"/>
      <c r="L213" s="122"/>
      <c r="M213" s="122"/>
      <c r="N213" s="122"/>
      <c r="O213" s="122"/>
      <c r="P213" s="122"/>
      <c r="Q213" s="122"/>
    </row>
    <row r="214" spans="2:17" s="106" customFormat="1">
      <c r="B214" s="120"/>
      <c r="C214" s="121"/>
      <c r="D214" s="121"/>
      <c r="E214" s="121"/>
      <c r="F214" s="121"/>
      <c r="G214" s="121"/>
      <c r="H214" s="122"/>
      <c r="I214" s="122"/>
      <c r="J214" s="122"/>
      <c r="K214" s="122"/>
      <c r="L214" s="122"/>
      <c r="M214" s="122"/>
      <c r="N214" s="122"/>
      <c r="O214" s="122"/>
      <c r="P214" s="122"/>
      <c r="Q214" s="122"/>
    </row>
    <row r="215" spans="2:17" s="106" customFormat="1">
      <c r="B215" s="120"/>
      <c r="C215" s="121"/>
      <c r="D215" s="121"/>
      <c r="E215" s="121"/>
      <c r="F215" s="121"/>
      <c r="G215" s="121"/>
      <c r="H215" s="122"/>
      <c r="I215" s="122"/>
      <c r="J215" s="122"/>
      <c r="K215" s="122"/>
      <c r="L215" s="122"/>
      <c r="M215" s="122"/>
      <c r="N215" s="122"/>
      <c r="O215" s="122"/>
      <c r="P215" s="122"/>
      <c r="Q215" s="122"/>
    </row>
    <row r="216" spans="2:17" s="106" customFormat="1">
      <c r="B216" s="120"/>
      <c r="C216" s="121"/>
      <c r="D216" s="121"/>
      <c r="E216" s="121"/>
      <c r="F216" s="121"/>
      <c r="G216" s="121"/>
      <c r="H216" s="122"/>
      <c r="I216" s="122"/>
      <c r="J216" s="122"/>
      <c r="K216" s="122"/>
      <c r="L216" s="122"/>
      <c r="M216" s="122"/>
      <c r="N216" s="122"/>
      <c r="O216" s="122"/>
      <c r="P216" s="122"/>
      <c r="Q216" s="122"/>
    </row>
    <row r="217" spans="2:17" s="106" customFormat="1">
      <c r="B217" s="120"/>
      <c r="C217" s="121"/>
      <c r="D217" s="121"/>
      <c r="E217" s="121"/>
      <c r="F217" s="121"/>
      <c r="G217" s="121"/>
      <c r="H217" s="122"/>
      <c r="I217" s="122"/>
      <c r="J217" s="122"/>
      <c r="K217" s="122"/>
      <c r="L217" s="122"/>
      <c r="M217" s="122"/>
      <c r="N217" s="122"/>
      <c r="O217" s="122"/>
      <c r="P217" s="122"/>
      <c r="Q217" s="122"/>
    </row>
    <row r="218" spans="2:17" s="106" customFormat="1">
      <c r="B218" s="120"/>
      <c r="C218" s="121"/>
      <c r="D218" s="121"/>
      <c r="E218" s="121"/>
      <c r="F218" s="121"/>
      <c r="G218" s="121"/>
      <c r="H218" s="122"/>
      <c r="I218" s="122"/>
      <c r="J218" s="122"/>
      <c r="K218" s="122"/>
      <c r="L218" s="122"/>
      <c r="M218" s="122"/>
      <c r="N218" s="122"/>
      <c r="O218" s="122"/>
      <c r="P218" s="122"/>
      <c r="Q218" s="122"/>
    </row>
    <row r="219" spans="2:17" s="106" customFormat="1">
      <c r="B219" s="120"/>
      <c r="C219" s="121"/>
      <c r="D219" s="121"/>
      <c r="E219" s="121"/>
      <c r="F219" s="121"/>
      <c r="G219" s="121"/>
      <c r="H219" s="122"/>
      <c r="I219" s="122"/>
      <c r="J219" s="122"/>
      <c r="K219" s="122"/>
      <c r="L219" s="122"/>
      <c r="M219" s="122"/>
      <c r="N219" s="122"/>
      <c r="O219" s="122"/>
      <c r="P219" s="122"/>
      <c r="Q219" s="122"/>
    </row>
    <row r="220" spans="2:17" s="106" customFormat="1">
      <c r="B220" s="120"/>
      <c r="C220" s="121"/>
      <c r="D220" s="121"/>
      <c r="E220" s="121"/>
      <c r="F220" s="121"/>
      <c r="G220" s="121"/>
      <c r="H220" s="122"/>
      <c r="I220" s="122"/>
      <c r="J220" s="122"/>
      <c r="K220" s="122"/>
      <c r="L220" s="122"/>
      <c r="M220" s="122"/>
      <c r="N220" s="122"/>
      <c r="O220" s="122"/>
      <c r="P220" s="122"/>
      <c r="Q220" s="122"/>
    </row>
    <row r="221" spans="2:17" s="106" customFormat="1">
      <c r="B221" s="120"/>
      <c r="C221" s="121"/>
      <c r="D221" s="121"/>
      <c r="E221" s="121"/>
      <c r="F221" s="121"/>
      <c r="G221" s="121"/>
      <c r="H221" s="122"/>
      <c r="I221" s="122"/>
      <c r="J221" s="122"/>
      <c r="K221" s="122"/>
      <c r="L221" s="122"/>
      <c r="M221" s="122"/>
      <c r="N221" s="122"/>
      <c r="O221" s="122"/>
      <c r="P221" s="122"/>
      <c r="Q221" s="122"/>
    </row>
    <row r="222" spans="2:17" s="106" customFormat="1">
      <c r="B222" s="120"/>
      <c r="C222" s="121"/>
      <c r="D222" s="121"/>
      <c r="E222" s="121"/>
      <c r="F222" s="121"/>
      <c r="G222" s="121"/>
      <c r="H222" s="122"/>
      <c r="I222" s="122"/>
      <c r="J222" s="122"/>
      <c r="K222" s="122"/>
      <c r="L222" s="122"/>
      <c r="M222" s="122"/>
      <c r="N222" s="122"/>
      <c r="O222" s="122"/>
      <c r="P222" s="122"/>
      <c r="Q222" s="122"/>
    </row>
    <row r="223" spans="2:17" s="106" customFormat="1">
      <c r="B223" s="120"/>
      <c r="C223" s="121"/>
      <c r="D223" s="121"/>
      <c r="E223" s="121"/>
      <c r="F223" s="121"/>
      <c r="G223" s="121"/>
      <c r="H223" s="122"/>
      <c r="I223" s="122"/>
      <c r="J223" s="122"/>
      <c r="K223" s="122"/>
      <c r="L223" s="122"/>
      <c r="M223" s="122"/>
      <c r="N223" s="122"/>
      <c r="O223" s="122"/>
      <c r="P223" s="122"/>
      <c r="Q223" s="122"/>
    </row>
    <row r="224" spans="2:17" s="106" customFormat="1">
      <c r="B224" s="120"/>
      <c r="C224" s="121"/>
      <c r="D224" s="121"/>
      <c r="E224" s="121"/>
      <c r="F224" s="121"/>
      <c r="G224" s="121"/>
      <c r="H224" s="122"/>
      <c r="I224" s="122"/>
      <c r="J224" s="122"/>
      <c r="K224" s="122"/>
      <c r="L224" s="122"/>
      <c r="M224" s="122"/>
      <c r="N224" s="122"/>
      <c r="O224" s="122"/>
      <c r="P224" s="122"/>
      <c r="Q224" s="122"/>
    </row>
    <row r="225" spans="2:17" s="106" customFormat="1">
      <c r="B225" s="120"/>
      <c r="C225" s="121"/>
      <c r="D225" s="121"/>
      <c r="E225" s="121"/>
      <c r="F225" s="121"/>
      <c r="G225" s="121"/>
      <c r="H225" s="122"/>
      <c r="I225" s="122"/>
      <c r="J225" s="122"/>
      <c r="K225" s="122"/>
      <c r="L225" s="122"/>
      <c r="M225" s="122"/>
      <c r="N225" s="122"/>
      <c r="O225" s="122"/>
      <c r="P225" s="122"/>
      <c r="Q225" s="122"/>
    </row>
    <row r="226" spans="2:17" s="106" customFormat="1">
      <c r="B226" s="120"/>
      <c r="C226" s="121"/>
      <c r="D226" s="121"/>
      <c r="E226" s="121"/>
      <c r="F226" s="121"/>
      <c r="G226" s="121"/>
      <c r="H226" s="122"/>
      <c r="I226" s="122"/>
      <c r="J226" s="122"/>
      <c r="K226" s="122"/>
      <c r="L226" s="122"/>
      <c r="M226" s="122"/>
      <c r="N226" s="122"/>
      <c r="O226" s="122"/>
      <c r="P226" s="122"/>
      <c r="Q226" s="122"/>
    </row>
    <row r="227" spans="2:17" s="106" customFormat="1">
      <c r="B227" s="120"/>
      <c r="C227" s="121"/>
      <c r="D227" s="121"/>
      <c r="E227" s="121"/>
      <c r="F227" s="121"/>
      <c r="G227" s="121"/>
      <c r="H227" s="122"/>
      <c r="I227" s="122"/>
      <c r="J227" s="122"/>
      <c r="K227" s="122"/>
      <c r="L227" s="122"/>
      <c r="M227" s="122"/>
      <c r="N227" s="122"/>
      <c r="O227" s="122"/>
      <c r="P227" s="122"/>
      <c r="Q227" s="122"/>
    </row>
    <row r="228" spans="2:17" s="106" customFormat="1">
      <c r="B228" s="120"/>
      <c r="C228" s="121"/>
      <c r="D228" s="121"/>
      <c r="E228" s="121"/>
      <c r="F228" s="121"/>
      <c r="G228" s="121"/>
      <c r="H228" s="122"/>
      <c r="I228" s="122"/>
      <c r="J228" s="122"/>
      <c r="K228" s="122"/>
      <c r="L228" s="122"/>
      <c r="M228" s="122"/>
      <c r="N228" s="122"/>
      <c r="O228" s="122"/>
      <c r="P228" s="122"/>
      <c r="Q228" s="122"/>
    </row>
    <row r="229" spans="2:17" s="106" customFormat="1">
      <c r="B229" s="120"/>
      <c r="C229" s="121"/>
      <c r="D229" s="121"/>
      <c r="E229" s="121"/>
      <c r="F229" s="121"/>
      <c r="G229" s="121"/>
      <c r="H229" s="122"/>
      <c r="I229" s="122"/>
      <c r="J229" s="122"/>
      <c r="K229" s="122"/>
      <c r="L229" s="122"/>
      <c r="M229" s="122"/>
      <c r="N229" s="122"/>
      <c r="O229" s="122"/>
      <c r="P229" s="122"/>
      <c r="Q229" s="122"/>
    </row>
    <row r="230" spans="2:17" s="106" customFormat="1">
      <c r="B230" s="120"/>
      <c r="C230" s="121"/>
      <c r="D230" s="121"/>
      <c r="E230" s="121"/>
      <c r="F230" s="121"/>
      <c r="G230" s="121"/>
      <c r="H230" s="122"/>
      <c r="I230" s="122"/>
      <c r="J230" s="122"/>
      <c r="K230" s="122"/>
      <c r="L230" s="122"/>
      <c r="M230" s="122"/>
      <c r="N230" s="122"/>
      <c r="O230" s="122"/>
      <c r="P230" s="122"/>
      <c r="Q230" s="122"/>
    </row>
    <row r="231" spans="2:17" s="106" customFormat="1">
      <c r="B231" s="120"/>
      <c r="C231" s="121"/>
      <c r="D231" s="121"/>
      <c r="E231" s="121"/>
      <c r="F231" s="121"/>
      <c r="G231" s="121"/>
      <c r="H231" s="122"/>
      <c r="I231" s="122"/>
      <c r="J231" s="122"/>
      <c r="K231" s="122"/>
      <c r="L231" s="122"/>
      <c r="M231" s="122"/>
      <c r="N231" s="122"/>
      <c r="O231" s="122"/>
      <c r="P231" s="122"/>
      <c r="Q231" s="122"/>
    </row>
    <row r="232" spans="2:17" s="106" customFormat="1">
      <c r="B232" s="120"/>
      <c r="C232" s="121"/>
      <c r="D232" s="121"/>
      <c r="E232" s="121"/>
      <c r="F232" s="121"/>
      <c r="G232" s="121"/>
      <c r="H232" s="122"/>
      <c r="I232" s="122"/>
      <c r="J232" s="122"/>
      <c r="K232" s="122"/>
      <c r="L232" s="122"/>
      <c r="M232" s="122"/>
      <c r="N232" s="122"/>
      <c r="O232" s="122"/>
      <c r="P232" s="122"/>
      <c r="Q232" s="122"/>
    </row>
    <row r="233" spans="2:17" s="106" customFormat="1">
      <c r="B233" s="120"/>
      <c r="C233" s="121"/>
      <c r="D233" s="121"/>
      <c r="E233" s="121"/>
      <c r="F233" s="121"/>
      <c r="G233" s="121"/>
      <c r="H233" s="122"/>
      <c r="I233" s="122"/>
      <c r="J233" s="122"/>
      <c r="K233" s="122"/>
      <c r="L233" s="122"/>
      <c r="M233" s="122"/>
      <c r="N233" s="122"/>
      <c r="O233" s="122"/>
      <c r="P233" s="122"/>
      <c r="Q233" s="122"/>
    </row>
    <row r="234" spans="2:17" s="106" customFormat="1">
      <c r="B234" s="120"/>
      <c r="C234" s="121"/>
      <c r="D234" s="121"/>
      <c r="E234" s="121"/>
      <c r="F234" s="121"/>
      <c r="G234" s="121"/>
      <c r="H234" s="122"/>
      <c r="I234" s="122"/>
      <c r="J234" s="122"/>
      <c r="K234" s="122"/>
      <c r="L234" s="122"/>
      <c r="M234" s="122"/>
      <c r="N234" s="122"/>
      <c r="O234" s="122"/>
      <c r="P234" s="122"/>
      <c r="Q234" s="122"/>
    </row>
    <row r="235" spans="2:17" s="106" customFormat="1">
      <c r="B235" s="120"/>
      <c r="C235" s="121"/>
      <c r="D235" s="121"/>
      <c r="E235" s="121"/>
      <c r="F235" s="121"/>
      <c r="G235" s="121"/>
      <c r="H235" s="122"/>
      <c r="I235" s="122"/>
      <c r="J235" s="122"/>
      <c r="K235" s="122"/>
      <c r="L235" s="122"/>
      <c r="M235" s="122"/>
      <c r="N235" s="122"/>
      <c r="O235" s="122"/>
      <c r="P235" s="122"/>
      <c r="Q235" s="122"/>
    </row>
    <row r="236" spans="2:17" s="106" customFormat="1">
      <c r="B236" s="120"/>
      <c r="C236" s="121"/>
      <c r="D236" s="121"/>
      <c r="E236" s="121"/>
      <c r="F236" s="121"/>
      <c r="G236" s="121"/>
      <c r="H236" s="122"/>
      <c r="I236" s="122"/>
      <c r="J236" s="122"/>
      <c r="K236" s="122"/>
      <c r="L236" s="122"/>
      <c r="M236" s="122"/>
      <c r="N236" s="122"/>
      <c r="O236" s="122"/>
      <c r="P236" s="122"/>
      <c r="Q236" s="122"/>
    </row>
    <row r="237" spans="2:17" s="106" customFormat="1">
      <c r="B237" s="120"/>
      <c r="C237" s="121"/>
      <c r="D237" s="121"/>
      <c r="E237" s="121"/>
      <c r="F237" s="121"/>
      <c r="G237" s="121"/>
      <c r="H237" s="122"/>
      <c r="I237" s="122"/>
      <c r="J237" s="122"/>
      <c r="K237" s="122"/>
      <c r="L237" s="122"/>
      <c r="M237" s="122"/>
      <c r="N237" s="122"/>
      <c r="O237" s="122"/>
      <c r="P237" s="122"/>
      <c r="Q237" s="122"/>
    </row>
    <row r="238" spans="2:17" s="106" customFormat="1">
      <c r="B238" s="120"/>
      <c r="C238" s="121"/>
      <c r="D238" s="121"/>
      <c r="E238" s="121"/>
      <c r="F238" s="121"/>
      <c r="G238" s="121"/>
      <c r="H238" s="122"/>
      <c r="I238" s="122"/>
      <c r="J238" s="122"/>
      <c r="K238" s="122"/>
      <c r="L238" s="122"/>
      <c r="M238" s="122"/>
      <c r="N238" s="122"/>
      <c r="O238" s="122"/>
      <c r="P238" s="122"/>
      <c r="Q238" s="122"/>
    </row>
    <row r="239" spans="2:17" s="106" customFormat="1">
      <c r="B239" s="120"/>
      <c r="C239" s="121"/>
      <c r="D239" s="121"/>
      <c r="E239" s="121"/>
      <c r="F239" s="121"/>
      <c r="G239" s="121"/>
      <c r="H239" s="122"/>
      <c r="I239" s="122"/>
      <c r="J239" s="122"/>
      <c r="K239" s="122"/>
      <c r="L239" s="122"/>
      <c r="M239" s="122"/>
      <c r="N239" s="122"/>
      <c r="O239" s="122"/>
      <c r="P239" s="122"/>
      <c r="Q239" s="122"/>
    </row>
    <row r="240" spans="2:17" s="106" customFormat="1">
      <c r="B240" s="120"/>
      <c r="C240" s="121"/>
      <c r="D240" s="121"/>
      <c r="E240" s="121"/>
      <c r="F240" s="121"/>
      <c r="G240" s="121"/>
      <c r="H240" s="122"/>
      <c r="I240" s="122"/>
      <c r="J240" s="122"/>
      <c r="K240" s="122"/>
      <c r="L240" s="122"/>
      <c r="M240" s="122"/>
      <c r="N240" s="122"/>
      <c r="O240" s="122"/>
      <c r="P240" s="122"/>
      <c r="Q240" s="122"/>
    </row>
    <row r="241" spans="2:17" s="106" customFormat="1">
      <c r="B241" s="120"/>
      <c r="C241" s="121"/>
      <c r="D241" s="121"/>
      <c r="E241" s="121"/>
      <c r="F241" s="121"/>
      <c r="G241" s="121"/>
      <c r="H241" s="122"/>
      <c r="I241" s="122"/>
      <c r="J241" s="122"/>
      <c r="K241" s="122"/>
      <c r="L241" s="122"/>
      <c r="M241" s="122"/>
      <c r="N241" s="122"/>
      <c r="O241" s="122"/>
      <c r="P241" s="122"/>
      <c r="Q241" s="122"/>
    </row>
    <row r="242" spans="2:17" s="106" customFormat="1">
      <c r="B242" s="120"/>
      <c r="C242" s="121"/>
      <c r="D242" s="121"/>
      <c r="E242" s="121"/>
      <c r="F242" s="121"/>
      <c r="G242" s="121"/>
      <c r="H242" s="122"/>
      <c r="I242" s="122"/>
      <c r="J242" s="122"/>
      <c r="K242" s="122"/>
      <c r="L242" s="122"/>
      <c r="M242" s="122"/>
      <c r="N242" s="122"/>
      <c r="O242" s="122"/>
      <c r="P242" s="122"/>
      <c r="Q242" s="122"/>
    </row>
    <row r="243" spans="2:17" s="106" customFormat="1">
      <c r="B243" s="120"/>
      <c r="C243" s="121"/>
      <c r="D243" s="121"/>
      <c r="E243" s="121"/>
      <c r="F243" s="121"/>
      <c r="G243" s="121"/>
      <c r="H243" s="122"/>
      <c r="I243" s="122"/>
      <c r="J243" s="122"/>
      <c r="K243" s="122"/>
      <c r="L243" s="122"/>
      <c r="M243" s="122"/>
      <c r="N243" s="122"/>
      <c r="O243" s="122"/>
      <c r="P243" s="122"/>
      <c r="Q243" s="122"/>
    </row>
    <row r="244" spans="2:17" s="106" customFormat="1">
      <c r="B244" s="120"/>
      <c r="C244" s="121"/>
      <c r="D244" s="121"/>
      <c r="E244" s="121"/>
      <c r="F244" s="121"/>
      <c r="G244" s="121"/>
      <c r="H244" s="122"/>
      <c r="I244" s="122"/>
      <c r="J244" s="122"/>
      <c r="K244" s="122"/>
      <c r="L244" s="122"/>
      <c r="M244" s="122"/>
      <c r="N244" s="122"/>
      <c r="O244" s="122"/>
      <c r="P244" s="122"/>
      <c r="Q244" s="122"/>
    </row>
    <row r="245" spans="2:17" s="106" customFormat="1">
      <c r="B245" s="120"/>
      <c r="C245" s="121"/>
      <c r="D245" s="121"/>
      <c r="E245" s="121"/>
      <c r="F245" s="121"/>
      <c r="G245" s="121"/>
      <c r="H245" s="122"/>
      <c r="I245" s="122"/>
      <c r="J245" s="122"/>
      <c r="K245" s="122"/>
      <c r="L245" s="122"/>
      <c r="M245" s="122"/>
      <c r="N245" s="122"/>
      <c r="O245" s="122"/>
      <c r="P245" s="122"/>
      <c r="Q245" s="122"/>
    </row>
    <row r="246" spans="2:17" s="106" customFormat="1">
      <c r="B246" s="120"/>
      <c r="C246" s="121"/>
      <c r="D246" s="121"/>
      <c r="E246" s="121"/>
      <c r="F246" s="121"/>
      <c r="G246" s="121"/>
      <c r="H246" s="122"/>
      <c r="I246" s="122"/>
      <c r="J246" s="122"/>
      <c r="K246" s="122"/>
      <c r="L246" s="122"/>
      <c r="M246" s="122"/>
      <c r="N246" s="122"/>
      <c r="O246" s="122"/>
      <c r="P246" s="122"/>
      <c r="Q246" s="122"/>
    </row>
    <row r="247" spans="2:17" s="106" customFormat="1">
      <c r="B247" s="120"/>
      <c r="C247" s="121"/>
      <c r="D247" s="121"/>
      <c r="E247" s="121"/>
      <c r="F247" s="121"/>
      <c r="G247" s="121"/>
      <c r="H247" s="122"/>
      <c r="I247" s="122"/>
      <c r="J247" s="122"/>
      <c r="K247" s="122"/>
      <c r="L247" s="122"/>
      <c r="M247" s="122"/>
      <c r="N247" s="122"/>
      <c r="O247" s="122"/>
      <c r="P247" s="122"/>
      <c r="Q247" s="122"/>
    </row>
    <row r="248" spans="2:17" s="106" customFormat="1">
      <c r="B248" s="120"/>
      <c r="C248" s="121"/>
      <c r="D248" s="121"/>
      <c r="E248" s="121"/>
      <c r="F248" s="121"/>
      <c r="G248" s="121"/>
      <c r="H248" s="122"/>
      <c r="I248" s="122"/>
      <c r="J248" s="122"/>
      <c r="K248" s="122"/>
      <c r="L248" s="122"/>
      <c r="M248" s="122"/>
      <c r="N248" s="122"/>
      <c r="O248" s="122"/>
      <c r="P248" s="122"/>
      <c r="Q248" s="122"/>
    </row>
    <row r="249" spans="2:17" s="106" customFormat="1">
      <c r="B249" s="120"/>
      <c r="C249" s="121"/>
      <c r="D249" s="121"/>
      <c r="E249" s="121"/>
      <c r="F249" s="121"/>
      <c r="G249" s="121"/>
      <c r="H249" s="122"/>
      <c r="I249" s="122"/>
      <c r="J249" s="122"/>
      <c r="K249" s="122"/>
      <c r="L249" s="122"/>
      <c r="M249" s="122"/>
      <c r="N249" s="122"/>
      <c r="O249" s="122"/>
      <c r="P249" s="122"/>
      <c r="Q249" s="122"/>
    </row>
    <row r="250" spans="2:17" s="106" customFormat="1">
      <c r="B250" s="120"/>
      <c r="C250" s="121"/>
      <c r="D250" s="121"/>
      <c r="E250" s="121"/>
      <c r="F250" s="121"/>
      <c r="G250" s="121"/>
      <c r="H250" s="122"/>
      <c r="I250" s="122"/>
      <c r="J250" s="122"/>
      <c r="K250" s="122"/>
      <c r="L250" s="122"/>
      <c r="M250" s="122"/>
      <c r="N250" s="122"/>
      <c r="O250" s="122"/>
      <c r="P250" s="122"/>
      <c r="Q250" s="122"/>
    </row>
    <row r="251" spans="2:17" s="106" customFormat="1">
      <c r="B251" s="120"/>
      <c r="C251" s="121"/>
      <c r="D251" s="121"/>
      <c r="E251" s="121"/>
      <c r="F251" s="121"/>
      <c r="G251" s="121"/>
      <c r="H251" s="122"/>
      <c r="I251" s="122"/>
      <c r="J251" s="122"/>
      <c r="K251" s="122"/>
      <c r="L251" s="122"/>
      <c r="M251" s="122"/>
      <c r="N251" s="122"/>
      <c r="O251" s="122"/>
      <c r="P251" s="122"/>
      <c r="Q251" s="122"/>
    </row>
    <row r="252" spans="2:17" s="106" customFormat="1">
      <c r="B252" s="120"/>
      <c r="C252" s="121"/>
      <c r="D252" s="121"/>
      <c r="E252" s="121"/>
      <c r="F252" s="121"/>
      <c r="G252" s="121"/>
      <c r="H252" s="122"/>
      <c r="I252" s="122"/>
      <c r="J252" s="122"/>
      <c r="K252" s="122"/>
      <c r="L252" s="122"/>
      <c r="M252" s="122"/>
      <c r="N252" s="122"/>
      <c r="O252" s="122"/>
      <c r="P252" s="122"/>
      <c r="Q252" s="122"/>
    </row>
    <row r="253" spans="2:17" s="106" customFormat="1">
      <c r="B253" s="120"/>
      <c r="C253" s="121"/>
      <c r="D253" s="121"/>
      <c r="E253" s="121"/>
      <c r="F253" s="121"/>
      <c r="G253" s="121"/>
      <c r="H253" s="122"/>
      <c r="I253" s="122"/>
      <c r="J253" s="122"/>
      <c r="K253" s="122"/>
      <c r="L253" s="122"/>
      <c r="M253" s="122"/>
      <c r="N253" s="122"/>
      <c r="O253" s="122"/>
      <c r="P253" s="122"/>
      <c r="Q253" s="122"/>
    </row>
    <row r="254" spans="2:17" s="106" customFormat="1">
      <c r="B254" s="120"/>
      <c r="C254" s="121"/>
      <c r="D254" s="121"/>
      <c r="E254" s="121"/>
      <c r="F254" s="121"/>
      <c r="G254" s="121"/>
      <c r="H254" s="122"/>
      <c r="I254" s="122"/>
      <c r="J254" s="122"/>
      <c r="K254" s="122"/>
      <c r="L254" s="122"/>
      <c r="M254" s="122"/>
      <c r="N254" s="122"/>
      <c r="O254" s="122"/>
      <c r="P254" s="122"/>
      <c r="Q254" s="122"/>
    </row>
    <row r="255" spans="2:17" s="106" customFormat="1">
      <c r="B255" s="120"/>
      <c r="C255" s="121"/>
      <c r="D255" s="121"/>
      <c r="E255" s="121"/>
      <c r="F255" s="121"/>
      <c r="G255" s="121"/>
      <c r="H255" s="122"/>
      <c r="I255" s="122"/>
      <c r="J255" s="122"/>
      <c r="K255" s="122"/>
      <c r="L255" s="122"/>
      <c r="M255" s="122"/>
      <c r="N255" s="122"/>
      <c r="O255" s="122"/>
      <c r="P255" s="122"/>
      <c r="Q255" s="122"/>
    </row>
    <row r="256" spans="2:17" s="106" customFormat="1">
      <c r="B256" s="120"/>
      <c r="C256" s="121"/>
      <c r="D256" s="121"/>
      <c r="E256" s="121"/>
      <c r="F256" s="121"/>
      <c r="G256" s="121"/>
      <c r="H256" s="122"/>
      <c r="I256" s="122"/>
      <c r="J256" s="122"/>
      <c r="K256" s="122"/>
      <c r="L256" s="122"/>
      <c r="M256" s="122"/>
      <c r="N256" s="122"/>
      <c r="O256" s="122"/>
      <c r="P256" s="122"/>
      <c r="Q256" s="122"/>
    </row>
    <row r="257" spans="2:17" s="106" customFormat="1">
      <c r="B257" s="120"/>
      <c r="C257" s="121"/>
      <c r="D257" s="121"/>
      <c r="E257" s="121"/>
      <c r="F257" s="121"/>
      <c r="G257" s="121"/>
      <c r="H257" s="122"/>
      <c r="I257" s="122"/>
      <c r="J257" s="122"/>
      <c r="K257" s="122"/>
      <c r="L257" s="122"/>
      <c r="M257" s="122"/>
      <c r="N257" s="122"/>
      <c r="O257" s="122"/>
      <c r="P257" s="122"/>
      <c r="Q257" s="122"/>
    </row>
    <row r="258" spans="2:17" s="106" customFormat="1">
      <c r="B258" s="120"/>
      <c r="C258" s="121"/>
      <c r="D258" s="121"/>
      <c r="E258" s="121"/>
      <c r="F258" s="121"/>
      <c r="G258" s="121"/>
      <c r="H258" s="122"/>
      <c r="I258" s="122"/>
      <c r="J258" s="122"/>
      <c r="K258" s="122"/>
      <c r="L258" s="122"/>
      <c r="M258" s="122"/>
      <c r="N258" s="122"/>
      <c r="O258" s="122"/>
      <c r="P258" s="122"/>
      <c r="Q258" s="122"/>
    </row>
    <row r="259" spans="2:17" s="106" customFormat="1">
      <c r="B259" s="120"/>
      <c r="C259" s="121"/>
      <c r="D259" s="121"/>
      <c r="E259" s="121"/>
      <c r="F259" s="121"/>
      <c r="G259" s="121"/>
      <c r="H259" s="122"/>
      <c r="I259" s="122"/>
      <c r="J259" s="122"/>
      <c r="K259" s="122"/>
      <c r="L259" s="122"/>
      <c r="M259" s="122"/>
      <c r="N259" s="122"/>
      <c r="O259" s="122"/>
      <c r="P259" s="122"/>
      <c r="Q259" s="122"/>
    </row>
    <row r="260" spans="2:17" s="106" customFormat="1">
      <c r="B260" s="120"/>
      <c r="C260" s="121"/>
      <c r="D260" s="121"/>
      <c r="E260" s="121"/>
      <c r="F260" s="121"/>
      <c r="G260" s="121"/>
      <c r="H260" s="122"/>
      <c r="I260" s="122"/>
      <c r="J260" s="122"/>
      <c r="K260" s="122"/>
      <c r="L260" s="122"/>
      <c r="M260" s="122"/>
      <c r="N260" s="122"/>
      <c r="O260" s="122"/>
      <c r="P260" s="122"/>
      <c r="Q260" s="122"/>
    </row>
    <row r="261" spans="2:17" s="106" customFormat="1">
      <c r="B261" s="120"/>
      <c r="C261" s="121"/>
      <c r="D261" s="121"/>
      <c r="E261" s="121"/>
      <c r="F261" s="121"/>
      <c r="G261" s="121"/>
      <c r="H261" s="122"/>
      <c r="I261" s="122"/>
      <c r="J261" s="122"/>
      <c r="K261" s="122"/>
      <c r="L261" s="122"/>
      <c r="M261" s="122"/>
      <c r="N261" s="122"/>
      <c r="O261" s="122"/>
      <c r="P261" s="122"/>
      <c r="Q261" s="122"/>
    </row>
    <row r="262" spans="2:17" s="106" customFormat="1">
      <c r="B262" s="120"/>
      <c r="C262" s="121"/>
      <c r="D262" s="121"/>
      <c r="E262" s="121"/>
      <c r="F262" s="121"/>
      <c r="G262" s="121"/>
      <c r="H262" s="122"/>
      <c r="I262" s="122"/>
      <c r="J262" s="122"/>
      <c r="K262" s="122"/>
      <c r="L262" s="122"/>
      <c r="M262" s="122"/>
      <c r="N262" s="122"/>
      <c r="O262" s="122"/>
      <c r="P262" s="122"/>
      <c r="Q262" s="122"/>
    </row>
    <row r="263" spans="2:17" s="106" customFormat="1">
      <c r="B263" s="120"/>
      <c r="C263" s="121"/>
      <c r="D263" s="121"/>
      <c r="E263" s="121"/>
      <c r="F263" s="121"/>
      <c r="G263" s="121"/>
      <c r="H263" s="122"/>
      <c r="I263" s="122"/>
      <c r="J263" s="122"/>
      <c r="K263" s="122"/>
      <c r="L263" s="122"/>
      <c r="M263" s="122"/>
      <c r="N263" s="122"/>
      <c r="O263" s="122"/>
      <c r="P263" s="122"/>
      <c r="Q263" s="122"/>
    </row>
    <row r="264" spans="2:17" s="106" customFormat="1">
      <c r="B264" s="120"/>
      <c r="C264" s="121"/>
      <c r="D264" s="121"/>
      <c r="E264" s="121"/>
      <c r="F264" s="121"/>
      <c r="G264" s="121"/>
      <c r="H264" s="122"/>
      <c r="I264" s="122"/>
      <c r="J264" s="122"/>
      <c r="K264" s="122"/>
      <c r="L264" s="122"/>
      <c r="M264" s="122"/>
      <c r="N264" s="122"/>
      <c r="O264" s="122"/>
      <c r="P264" s="122"/>
      <c r="Q264" s="122"/>
    </row>
    <row r="265" spans="2:17" s="106" customFormat="1">
      <c r="B265" s="120"/>
      <c r="C265" s="121"/>
      <c r="D265" s="121"/>
      <c r="E265" s="121"/>
      <c r="F265" s="121"/>
      <c r="G265" s="121"/>
      <c r="H265" s="122"/>
      <c r="I265" s="122"/>
      <c r="J265" s="122"/>
      <c r="K265" s="122"/>
      <c r="L265" s="122"/>
      <c r="M265" s="122"/>
      <c r="N265" s="122"/>
      <c r="O265" s="122"/>
      <c r="P265" s="122"/>
      <c r="Q265" s="122"/>
    </row>
    <row r="266" spans="2:17" s="106" customFormat="1">
      <c r="B266" s="120"/>
      <c r="C266" s="121"/>
      <c r="D266" s="121"/>
      <c r="E266" s="121"/>
      <c r="F266" s="121"/>
      <c r="G266" s="121"/>
      <c r="H266" s="122"/>
      <c r="I266" s="122"/>
      <c r="J266" s="122"/>
      <c r="K266" s="122"/>
      <c r="L266" s="122"/>
      <c r="M266" s="122"/>
      <c r="N266" s="122"/>
      <c r="O266" s="122"/>
      <c r="P266" s="122"/>
      <c r="Q266" s="122"/>
    </row>
    <row r="267" spans="2:17" s="106" customFormat="1">
      <c r="B267" s="120"/>
      <c r="C267" s="121"/>
      <c r="D267" s="121"/>
      <c r="E267" s="121"/>
      <c r="F267" s="121"/>
      <c r="G267" s="121"/>
      <c r="H267" s="122"/>
      <c r="I267" s="122"/>
      <c r="J267" s="122"/>
      <c r="K267" s="122"/>
      <c r="L267" s="122"/>
      <c r="M267" s="122"/>
      <c r="N267" s="122"/>
      <c r="O267" s="122"/>
      <c r="P267" s="122"/>
      <c r="Q267" s="122"/>
    </row>
    <row r="268" spans="2:17" s="106" customFormat="1">
      <c r="B268" s="120"/>
      <c r="C268" s="121"/>
      <c r="D268" s="121"/>
      <c r="E268" s="121"/>
      <c r="F268" s="121"/>
      <c r="G268" s="121"/>
      <c r="H268" s="122"/>
      <c r="I268" s="122"/>
      <c r="J268" s="122"/>
      <c r="K268" s="122"/>
      <c r="L268" s="122"/>
      <c r="M268" s="122"/>
      <c r="N268" s="122"/>
      <c r="O268" s="122"/>
      <c r="P268" s="122"/>
      <c r="Q268" s="122"/>
    </row>
    <row r="269" spans="2:17" s="106" customFormat="1">
      <c r="B269" s="120"/>
      <c r="C269" s="121"/>
      <c r="D269" s="121"/>
      <c r="E269" s="121"/>
      <c r="F269" s="121"/>
      <c r="G269" s="121"/>
      <c r="H269" s="122"/>
      <c r="I269" s="122"/>
      <c r="J269" s="122"/>
      <c r="K269" s="122"/>
      <c r="L269" s="122"/>
      <c r="M269" s="122"/>
      <c r="N269" s="122"/>
      <c r="O269" s="122"/>
      <c r="P269" s="122"/>
      <c r="Q269" s="122"/>
    </row>
    <row r="270" spans="2:17" s="106" customFormat="1">
      <c r="B270" s="120"/>
      <c r="C270" s="121"/>
      <c r="D270" s="121"/>
      <c r="E270" s="121"/>
      <c r="F270" s="121"/>
      <c r="G270" s="121"/>
      <c r="H270" s="122"/>
      <c r="I270" s="122"/>
      <c r="J270" s="122"/>
      <c r="K270" s="122"/>
      <c r="L270" s="122"/>
      <c r="M270" s="122"/>
      <c r="N270" s="122"/>
      <c r="O270" s="122"/>
      <c r="P270" s="122"/>
      <c r="Q270" s="122"/>
    </row>
    <row r="271" spans="2:17" s="106" customFormat="1">
      <c r="B271" s="120"/>
      <c r="C271" s="121"/>
      <c r="D271" s="121"/>
      <c r="E271" s="121"/>
      <c r="F271" s="121"/>
      <c r="G271" s="121"/>
      <c r="H271" s="122"/>
      <c r="I271" s="122"/>
      <c r="J271" s="122"/>
      <c r="K271" s="122"/>
      <c r="L271" s="122"/>
      <c r="M271" s="122"/>
      <c r="N271" s="122"/>
      <c r="O271" s="122"/>
      <c r="P271" s="122"/>
      <c r="Q271" s="122"/>
    </row>
    <row r="272" spans="2:17" s="106" customFormat="1">
      <c r="B272" s="120"/>
      <c r="C272" s="121"/>
      <c r="D272" s="121"/>
      <c r="E272" s="121"/>
      <c r="F272" s="121"/>
      <c r="G272" s="121"/>
      <c r="H272" s="122"/>
      <c r="I272" s="122"/>
      <c r="J272" s="122"/>
      <c r="K272" s="122"/>
      <c r="L272" s="122"/>
      <c r="M272" s="122"/>
      <c r="N272" s="122"/>
      <c r="O272" s="122"/>
      <c r="P272" s="122"/>
      <c r="Q272" s="122"/>
    </row>
    <row r="273" spans="2:17" s="106" customFormat="1">
      <c r="B273" s="120"/>
      <c r="C273" s="121"/>
      <c r="D273" s="121"/>
      <c r="E273" s="121"/>
      <c r="F273" s="121"/>
      <c r="G273" s="121"/>
      <c r="H273" s="122"/>
      <c r="I273" s="122"/>
      <c r="J273" s="122"/>
      <c r="K273" s="122"/>
      <c r="L273" s="122"/>
      <c r="M273" s="122"/>
      <c r="N273" s="122"/>
      <c r="O273" s="122"/>
      <c r="P273" s="122"/>
      <c r="Q273" s="122"/>
    </row>
    <row r="274" spans="2:17" s="106" customFormat="1">
      <c r="B274" s="120"/>
      <c r="C274" s="121"/>
      <c r="D274" s="121"/>
      <c r="E274" s="121"/>
      <c r="F274" s="121"/>
      <c r="G274" s="121"/>
      <c r="H274" s="122"/>
      <c r="I274" s="122"/>
      <c r="J274" s="122"/>
      <c r="K274" s="122"/>
      <c r="L274" s="122"/>
      <c r="M274" s="122"/>
      <c r="N274" s="122"/>
      <c r="O274" s="122"/>
      <c r="P274" s="122"/>
      <c r="Q274" s="122"/>
    </row>
    <row r="275" spans="2:17" s="106" customFormat="1">
      <c r="B275" s="120"/>
      <c r="C275" s="121"/>
      <c r="D275" s="121"/>
      <c r="E275" s="121"/>
      <c r="F275" s="121"/>
      <c r="G275" s="121"/>
      <c r="H275" s="122"/>
      <c r="I275" s="122"/>
      <c r="J275" s="122"/>
      <c r="K275" s="122"/>
      <c r="L275" s="122"/>
      <c r="M275" s="122"/>
      <c r="N275" s="122"/>
      <c r="O275" s="122"/>
      <c r="P275" s="122"/>
      <c r="Q275" s="122"/>
    </row>
    <row r="276" spans="2:17" s="106" customFormat="1">
      <c r="B276" s="120"/>
      <c r="C276" s="121"/>
      <c r="D276" s="121"/>
      <c r="E276" s="121"/>
      <c r="F276" s="121"/>
      <c r="G276" s="121"/>
      <c r="H276" s="122"/>
      <c r="I276" s="122"/>
      <c r="J276" s="122"/>
      <c r="K276" s="122"/>
      <c r="L276" s="122"/>
      <c r="M276" s="122"/>
      <c r="N276" s="122"/>
      <c r="O276" s="122"/>
      <c r="P276" s="122"/>
      <c r="Q276" s="122"/>
    </row>
    <row r="277" spans="2:17" s="106" customFormat="1">
      <c r="B277" s="120"/>
      <c r="C277" s="121"/>
      <c r="D277" s="121"/>
      <c r="E277" s="121"/>
      <c r="F277" s="121"/>
      <c r="G277" s="121"/>
      <c r="H277" s="122"/>
      <c r="I277" s="122"/>
      <c r="J277" s="122"/>
      <c r="K277" s="122"/>
      <c r="L277" s="122"/>
      <c r="M277" s="122"/>
      <c r="N277" s="122"/>
      <c r="O277" s="122"/>
      <c r="P277" s="122"/>
      <c r="Q277" s="122"/>
    </row>
    <row r="278" spans="2:17" s="106" customFormat="1">
      <c r="B278" s="120"/>
      <c r="C278" s="121"/>
      <c r="D278" s="121"/>
      <c r="E278" s="121"/>
      <c r="F278" s="121"/>
      <c r="G278" s="121"/>
      <c r="H278" s="122"/>
      <c r="I278" s="122"/>
      <c r="J278" s="122"/>
      <c r="K278" s="122"/>
      <c r="L278" s="122"/>
      <c r="M278" s="122"/>
      <c r="N278" s="122"/>
      <c r="O278" s="122"/>
      <c r="P278" s="122"/>
      <c r="Q278" s="122"/>
    </row>
    <row r="279" spans="2:17" s="106" customFormat="1">
      <c r="B279" s="120"/>
      <c r="C279" s="121"/>
      <c r="D279" s="121"/>
      <c r="E279" s="121"/>
      <c r="F279" s="121"/>
      <c r="G279" s="121"/>
      <c r="H279" s="122"/>
      <c r="I279" s="122"/>
      <c r="J279" s="122"/>
      <c r="K279" s="122"/>
      <c r="L279" s="122"/>
      <c r="M279" s="122"/>
      <c r="N279" s="122"/>
      <c r="O279" s="122"/>
      <c r="P279" s="122"/>
      <c r="Q279" s="122"/>
    </row>
    <row r="280" spans="2:17" s="106" customFormat="1">
      <c r="B280" s="120"/>
      <c r="C280" s="121"/>
      <c r="D280" s="121"/>
      <c r="E280" s="121"/>
      <c r="F280" s="121"/>
      <c r="G280" s="121"/>
      <c r="H280" s="122"/>
      <c r="I280" s="122"/>
      <c r="J280" s="122"/>
      <c r="K280" s="122"/>
      <c r="L280" s="122"/>
      <c r="M280" s="122"/>
      <c r="N280" s="122"/>
      <c r="O280" s="122"/>
      <c r="P280" s="122"/>
      <c r="Q280" s="122"/>
    </row>
    <row r="281" spans="2:17" s="106" customFormat="1">
      <c r="B281" s="120"/>
      <c r="C281" s="121"/>
      <c r="D281" s="121"/>
      <c r="E281" s="121"/>
      <c r="F281" s="121"/>
      <c r="G281" s="121"/>
      <c r="H281" s="122"/>
      <c r="I281" s="122"/>
      <c r="J281" s="122"/>
      <c r="K281" s="122"/>
      <c r="L281" s="122"/>
      <c r="M281" s="122"/>
      <c r="N281" s="122"/>
      <c r="O281" s="122"/>
      <c r="P281" s="122"/>
      <c r="Q281" s="122"/>
    </row>
    <row r="282" spans="2:17" s="106" customFormat="1">
      <c r="B282" s="120"/>
      <c r="C282" s="121"/>
      <c r="D282" s="121"/>
      <c r="E282" s="121"/>
      <c r="F282" s="121"/>
      <c r="G282" s="121"/>
      <c r="H282" s="122"/>
      <c r="I282" s="122"/>
      <c r="J282" s="122"/>
      <c r="K282" s="122"/>
      <c r="L282" s="122"/>
      <c r="M282" s="122"/>
      <c r="N282" s="122"/>
      <c r="O282" s="122"/>
      <c r="P282" s="122"/>
      <c r="Q282" s="122"/>
    </row>
    <row r="283" spans="2:17" s="106" customFormat="1">
      <c r="B283" s="120"/>
      <c r="C283" s="121"/>
      <c r="D283" s="121"/>
      <c r="E283" s="121"/>
      <c r="F283" s="121"/>
      <c r="G283" s="121"/>
      <c r="H283" s="122"/>
      <c r="I283" s="122"/>
      <c r="J283" s="122"/>
      <c r="K283" s="122"/>
      <c r="L283" s="122"/>
      <c r="M283" s="122"/>
      <c r="N283" s="122"/>
      <c r="O283" s="122"/>
      <c r="P283" s="122"/>
      <c r="Q283" s="122"/>
    </row>
    <row r="284" spans="2:17" s="106" customFormat="1">
      <c r="B284" s="120"/>
      <c r="C284" s="121"/>
      <c r="D284" s="121"/>
      <c r="E284" s="121"/>
      <c r="F284" s="121"/>
      <c r="G284" s="121"/>
      <c r="H284" s="122"/>
      <c r="I284" s="122"/>
      <c r="J284" s="122"/>
      <c r="K284" s="122"/>
      <c r="L284" s="122"/>
      <c r="M284" s="122"/>
      <c r="N284" s="122"/>
      <c r="O284" s="122"/>
      <c r="P284" s="122"/>
      <c r="Q284" s="122"/>
    </row>
    <row r="285" spans="2:17" s="106" customFormat="1">
      <c r="B285" s="120"/>
      <c r="C285" s="121"/>
      <c r="D285" s="121"/>
      <c r="E285" s="121"/>
      <c r="F285" s="121"/>
      <c r="G285" s="121"/>
      <c r="H285" s="122"/>
      <c r="I285" s="122"/>
      <c r="J285" s="122"/>
      <c r="K285" s="122"/>
      <c r="L285" s="122"/>
      <c r="M285" s="122"/>
      <c r="N285" s="122"/>
      <c r="O285" s="122"/>
      <c r="P285" s="122"/>
      <c r="Q285" s="122"/>
    </row>
    <row r="286" spans="2:17" s="106" customFormat="1">
      <c r="B286" s="120"/>
      <c r="C286" s="121"/>
      <c r="D286" s="121"/>
      <c r="E286" s="121"/>
      <c r="F286" s="121"/>
      <c r="G286" s="121"/>
      <c r="H286" s="122"/>
      <c r="I286" s="122"/>
      <c r="J286" s="122"/>
      <c r="K286" s="122"/>
      <c r="L286" s="122"/>
      <c r="M286" s="122"/>
      <c r="N286" s="122"/>
      <c r="O286" s="122"/>
      <c r="P286" s="122"/>
      <c r="Q286" s="122"/>
    </row>
    <row r="287" spans="2:17" s="106" customFormat="1">
      <c r="B287" s="120"/>
      <c r="C287" s="121"/>
      <c r="D287" s="121"/>
      <c r="E287" s="121"/>
      <c r="F287" s="121"/>
      <c r="G287" s="121"/>
      <c r="H287" s="122"/>
      <c r="I287" s="122"/>
      <c r="J287" s="122"/>
      <c r="K287" s="122"/>
      <c r="L287" s="122"/>
      <c r="M287" s="122"/>
      <c r="N287" s="122"/>
      <c r="O287" s="122"/>
      <c r="P287" s="122"/>
      <c r="Q287" s="122"/>
    </row>
    <row r="288" spans="2:17" s="106" customFormat="1">
      <c r="B288" s="120"/>
      <c r="C288" s="121"/>
      <c r="D288" s="121"/>
      <c r="E288" s="121"/>
      <c r="F288" s="121"/>
      <c r="G288" s="121"/>
      <c r="H288" s="122"/>
      <c r="I288" s="122"/>
      <c r="J288" s="122"/>
      <c r="K288" s="122"/>
      <c r="L288" s="122"/>
      <c r="M288" s="122"/>
      <c r="N288" s="122"/>
      <c r="O288" s="122"/>
      <c r="P288" s="122"/>
      <c r="Q288" s="122"/>
    </row>
    <row r="289" spans="2:17" s="106" customFormat="1">
      <c r="B289" s="120"/>
      <c r="C289" s="121"/>
      <c r="D289" s="121"/>
      <c r="E289" s="121"/>
      <c r="F289" s="121"/>
      <c r="G289" s="121"/>
      <c r="H289" s="122"/>
      <c r="I289" s="122"/>
      <c r="J289" s="122"/>
      <c r="K289" s="122"/>
      <c r="L289" s="122"/>
      <c r="M289" s="122"/>
      <c r="N289" s="122"/>
      <c r="O289" s="122"/>
      <c r="P289" s="122"/>
      <c r="Q289" s="122"/>
    </row>
    <row r="290" spans="2:17" s="106" customFormat="1">
      <c r="B290" s="120"/>
      <c r="C290" s="121"/>
      <c r="D290" s="121"/>
      <c r="E290" s="121"/>
      <c r="F290" s="121"/>
      <c r="G290" s="121"/>
      <c r="H290" s="122"/>
      <c r="I290" s="122"/>
      <c r="J290" s="122"/>
      <c r="K290" s="122"/>
      <c r="L290" s="122"/>
      <c r="M290" s="122"/>
      <c r="N290" s="122"/>
      <c r="O290" s="122"/>
      <c r="P290" s="122"/>
      <c r="Q290" s="122"/>
    </row>
    <row r="291" spans="2:17" s="106" customFormat="1">
      <c r="B291" s="120"/>
      <c r="C291" s="121"/>
      <c r="D291" s="121"/>
      <c r="E291" s="121"/>
      <c r="F291" s="121"/>
      <c r="G291" s="121"/>
      <c r="H291" s="122"/>
      <c r="I291" s="122"/>
      <c r="J291" s="122"/>
      <c r="K291" s="122"/>
      <c r="L291" s="122"/>
      <c r="M291" s="122"/>
      <c r="N291" s="122"/>
      <c r="O291" s="122"/>
      <c r="P291" s="122"/>
      <c r="Q291" s="122"/>
    </row>
    <row r="292" spans="2:17" s="106" customFormat="1">
      <c r="B292" s="120"/>
      <c r="C292" s="121"/>
      <c r="D292" s="121"/>
      <c r="E292" s="121"/>
      <c r="F292" s="121"/>
      <c r="G292" s="121"/>
      <c r="H292" s="122"/>
      <c r="I292" s="122"/>
      <c r="J292" s="122"/>
      <c r="K292" s="122"/>
      <c r="L292" s="122"/>
      <c r="M292" s="122"/>
      <c r="N292" s="122"/>
      <c r="O292" s="122"/>
      <c r="P292" s="122"/>
      <c r="Q292" s="122"/>
    </row>
    <row r="293" spans="2:17" s="106" customFormat="1">
      <c r="B293" s="120"/>
      <c r="C293" s="121"/>
      <c r="D293" s="121"/>
      <c r="E293" s="121"/>
      <c r="F293" s="121"/>
      <c r="G293" s="121"/>
      <c r="H293" s="122"/>
      <c r="I293" s="122"/>
      <c r="J293" s="122"/>
      <c r="K293" s="122"/>
      <c r="L293" s="122"/>
      <c r="M293" s="122"/>
      <c r="N293" s="122"/>
      <c r="O293" s="122"/>
      <c r="P293" s="122"/>
      <c r="Q293" s="122"/>
    </row>
    <row r="294" spans="2:17" s="106" customFormat="1">
      <c r="B294" s="120"/>
      <c r="C294" s="121"/>
      <c r="D294" s="121"/>
      <c r="E294" s="121"/>
      <c r="F294" s="121"/>
      <c r="G294" s="121"/>
      <c r="H294" s="122"/>
      <c r="I294" s="122"/>
      <c r="J294" s="122"/>
      <c r="K294" s="122"/>
      <c r="L294" s="122"/>
      <c r="M294" s="122"/>
      <c r="N294" s="122"/>
      <c r="O294" s="122"/>
      <c r="P294" s="122"/>
      <c r="Q294" s="122"/>
    </row>
    <row r="295" spans="2:17" s="106" customFormat="1">
      <c r="B295" s="120"/>
      <c r="C295" s="121"/>
      <c r="D295" s="121"/>
      <c r="E295" s="121"/>
      <c r="F295" s="121"/>
      <c r="G295" s="121"/>
      <c r="H295" s="122"/>
      <c r="I295" s="122"/>
      <c r="J295" s="122"/>
      <c r="K295" s="122"/>
      <c r="L295" s="122"/>
      <c r="M295" s="122"/>
      <c r="N295" s="122"/>
      <c r="O295" s="122"/>
      <c r="P295" s="122"/>
      <c r="Q295" s="122"/>
    </row>
    <row r="296" spans="2:17" s="106" customFormat="1">
      <c r="B296" s="120"/>
      <c r="C296" s="121"/>
      <c r="D296" s="121"/>
      <c r="E296" s="121"/>
      <c r="F296" s="121"/>
      <c r="G296" s="121"/>
      <c r="H296" s="122"/>
      <c r="I296" s="122"/>
      <c r="J296" s="122"/>
      <c r="K296" s="122"/>
      <c r="L296" s="122"/>
      <c r="M296" s="122"/>
      <c r="N296" s="122"/>
      <c r="O296" s="122"/>
      <c r="P296" s="122"/>
      <c r="Q296" s="122"/>
    </row>
    <row r="297" spans="2:17" s="106" customFormat="1">
      <c r="B297" s="120"/>
      <c r="C297" s="121"/>
      <c r="D297" s="121"/>
      <c r="E297" s="121"/>
      <c r="F297" s="121"/>
      <c r="G297" s="121"/>
      <c r="H297" s="122"/>
      <c r="I297" s="122"/>
      <c r="J297" s="122"/>
      <c r="K297" s="122"/>
      <c r="L297" s="122"/>
      <c r="M297" s="122"/>
      <c r="N297" s="122"/>
      <c r="O297" s="122"/>
      <c r="P297" s="122"/>
      <c r="Q297" s="122"/>
    </row>
    <row r="298" spans="2:17" s="106" customFormat="1">
      <c r="B298" s="120"/>
      <c r="C298" s="121"/>
      <c r="D298" s="121"/>
      <c r="E298" s="121"/>
      <c r="F298" s="121"/>
      <c r="G298" s="121"/>
      <c r="H298" s="122"/>
      <c r="I298" s="122"/>
      <c r="J298" s="122"/>
      <c r="K298" s="122"/>
      <c r="L298" s="122"/>
      <c r="M298" s="122"/>
      <c r="N298" s="122"/>
      <c r="O298" s="122"/>
      <c r="P298" s="122"/>
      <c r="Q298" s="122"/>
    </row>
    <row r="299" spans="2:17" s="106" customFormat="1">
      <c r="B299" s="120"/>
      <c r="C299" s="121"/>
      <c r="D299" s="121"/>
      <c r="E299" s="121"/>
      <c r="F299" s="121"/>
      <c r="G299" s="121"/>
      <c r="H299" s="122"/>
      <c r="I299" s="122"/>
      <c r="J299" s="122"/>
      <c r="K299" s="122"/>
      <c r="L299" s="122"/>
      <c r="M299" s="122"/>
      <c r="N299" s="122"/>
      <c r="O299" s="122"/>
      <c r="P299" s="122"/>
      <c r="Q299" s="122"/>
    </row>
    <row r="300" spans="2:17" s="106" customFormat="1">
      <c r="B300" s="120"/>
      <c r="C300" s="121"/>
      <c r="D300" s="121"/>
      <c r="E300" s="121"/>
      <c r="F300" s="121"/>
      <c r="G300" s="121"/>
      <c r="H300" s="122"/>
      <c r="I300" s="122"/>
      <c r="J300" s="122"/>
      <c r="K300" s="122"/>
      <c r="L300" s="122"/>
      <c r="M300" s="122"/>
      <c r="N300" s="122"/>
      <c r="O300" s="122"/>
      <c r="P300" s="122"/>
      <c r="Q300" s="122"/>
    </row>
    <row r="301" spans="2:17" s="106" customFormat="1">
      <c r="B301" s="120"/>
      <c r="C301" s="121"/>
      <c r="D301" s="121"/>
      <c r="E301" s="121"/>
      <c r="F301" s="121"/>
      <c r="G301" s="121"/>
      <c r="H301" s="122"/>
      <c r="I301" s="122"/>
      <c r="J301" s="122"/>
      <c r="K301" s="122"/>
      <c r="L301" s="122"/>
      <c r="M301" s="122"/>
      <c r="N301" s="122"/>
      <c r="O301" s="122"/>
      <c r="P301" s="122"/>
      <c r="Q301" s="122"/>
    </row>
    <row r="302" spans="2:17" s="106" customFormat="1">
      <c r="B302" s="120"/>
      <c r="C302" s="121"/>
      <c r="D302" s="121"/>
      <c r="E302" s="121"/>
      <c r="F302" s="121"/>
      <c r="G302" s="121"/>
      <c r="H302" s="122"/>
      <c r="I302" s="122"/>
      <c r="J302" s="122"/>
      <c r="K302" s="122"/>
      <c r="L302" s="122"/>
      <c r="M302" s="122"/>
      <c r="N302" s="122"/>
      <c r="O302" s="122"/>
      <c r="P302" s="122"/>
      <c r="Q302" s="122"/>
    </row>
    <row r="303" spans="2:17" s="106" customFormat="1">
      <c r="B303" s="120"/>
      <c r="C303" s="121"/>
      <c r="D303" s="121"/>
      <c r="E303" s="121"/>
      <c r="F303" s="121"/>
      <c r="G303" s="121"/>
      <c r="H303" s="122"/>
      <c r="I303" s="122"/>
      <c r="J303" s="122"/>
      <c r="K303" s="122"/>
      <c r="L303" s="122"/>
      <c r="M303" s="122"/>
      <c r="N303" s="122"/>
      <c r="O303" s="122"/>
      <c r="P303" s="122"/>
      <c r="Q303" s="122"/>
    </row>
    <row r="304" spans="2:17" s="106" customFormat="1">
      <c r="B304" s="120"/>
      <c r="C304" s="121"/>
      <c r="D304" s="121"/>
      <c r="E304" s="121"/>
      <c r="F304" s="121"/>
      <c r="G304" s="121"/>
      <c r="H304" s="122"/>
      <c r="I304" s="122"/>
      <c r="J304" s="122"/>
      <c r="K304" s="122"/>
      <c r="L304" s="122"/>
      <c r="M304" s="122"/>
      <c r="N304" s="122"/>
      <c r="O304" s="122"/>
      <c r="P304" s="122"/>
      <c r="Q304" s="122"/>
    </row>
    <row r="305" spans="18:18">
      <c r="R305" s="106"/>
    </row>
  </sheetData>
  <mergeCells count="7">
    <mergeCell ref="B22:G22"/>
    <mergeCell ref="A29:B29"/>
    <mergeCell ref="A3:R3"/>
    <mergeCell ref="C5:Q5"/>
    <mergeCell ref="A1:R1"/>
    <mergeCell ref="B7:G7"/>
    <mergeCell ref="B17:G17"/>
  </mergeCells>
  <conditionalFormatting sqref="A37:B41 A30:B30 A32:B33 A35:A51 C30:R41">
    <cfRule type="dataBar" priority="2">
      <dataBar>
        <cfvo type="min"/>
        <cfvo type="max"/>
        <color rgb="FFFF555A"/>
      </dataBar>
    </cfRule>
  </conditionalFormatting>
  <conditionalFormatting sqref="B35:B36">
    <cfRule type="dataBar" priority="9">
      <dataBar>
        <cfvo type="min"/>
        <cfvo type="max"/>
        <color rgb="FFFF555A"/>
      </dataBar>
    </cfRule>
  </conditionalFormatting>
  <pageMargins left="0.95" right="0.45" top="0.5" bottom="0.5" header="0.3" footer="0.3"/>
  <pageSetup paperSize="9" scale="77" fitToHeight="2" orientation="landscape" r:id="rId1"/>
  <headerFooter>
    <oddFooter>&amp;L&amp;A&amp;RPage &amp;P of &amp;N</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571"/>
  <sheetViews>
    <sheetView tabSelected="1" zoomScaleNormal="100" zoomScaleSheetLayoutView="55" workbookViewId="0">
      <pane ySplit="3" topLeftCell="A259" activePane="bottomLeft" state="frozen"/>
      <selection pane="bottomLeft" activeCell="F262" sqref="F262"/>
    </sheetView>
  </sheetViews>
  <sheetFormatPr defaultColWidth="9.140625" defaultRowHeight="14.25"/>
  <cols>
    <col min="1" max="1" width="13" style="393" customWidth="1"/>
    <col min="2" max="2" width="109.7109375" style="228" customWidth="1"/>
    <col min="3" max="3" width="10.85546875" style="229" bestFit="1" customWidth="1"/>
    <col min="4" max="4" width="14.5703125" style="475" customWidth="1"/>
    <col min="5" max="5" width="15.7109375" style="230" customWidth="1"/>
    <col min="6" max="6" width="13.140625" style="229" customWidth="1"/>
    <col min="7" max="7" width="16.140625" style="229" customWidth="1"/>
    <col min="8" max="8" width="8.5703125" style="1" bestFit="1" customWidth="1"/>
    <col min="9" max="9" width="8.85546875" style="1" customWidth="1"/>
    <col min="11" max="11" width="10.7109375" style="1" bestFit="1" customWidth="1"/>
    <col min="12" max="16384" width="9.140625" style="1"/>
  </cols>
  <sheetData>
    <row r="1" spans="1:7" s="125" customFormat="1" ht="18.75">
      <c r="A1" s="496" t="s">
        <v>329</v>
      </c>
      <c r="B1" s="496"/>
      <c r="C1" s="496"/>
      <c r="D1" s="497"/>
      <c r="E1" s="497"/>
      <c r="F1" s="496"/>
      <c r="G1" s="496"/>
    </row>
    <row r="2" spans="1:7" s="125" customFormat="1" ht="18.75">
      <c r="A2" s="498" t="s">
        <v>399</v>
      </c>
      <c r="B2" s="498"/>
      <c r="C2" s="498"/>
      <c r="D2" s="497"/>
      <c r="E2" s="497"/>
      <c r="F2" s="498"/>
      <c r="G2" s="498"/>
    </row>
    <row r="3" spans="1:7" s="156" customFormat="1" ht="15">
      <c r="A3" s="374" t="s">
        <v>39</v>
      </c>
      <c r="B3" s="157" t="s">
        <v>40</v>
      </c>
      <c r="C3" s="157" t="s">
        <v>2</v>
      </c>
      <c r="D3" s="443" t="s">
        <v>3</v>
      </c>
      <c r="E3" s="157" t="s">
        <v>427</v>
      </c>
      <c r="F3" s="157" t="s">
        <v>428</v>
      </c>
      <c r="G3" s="157" t="s">
        <v>165</v>
      </c>
    </row>
    <row r="4" spans="1:7" s="4" customFormat="1" ht="15">
      <c r="A4" s="375"/>
      <c r="B4" s="158"/>
      <c r="C4" s="159"/>
      <c r="D4" s="444"/>
      <c r="E4" s="160"/>
      <c r="F4" s="161"/>
      <c r="G4" s="161"/>
    </row>
    <row r="5" spans="1:7" s="234" customFormat="1" ht="15">
      <c r="A5" s="233" t="s">
        <v>187</v>
      </c>
      <c r="B5" s="232" t="s">
        <v>481</v>
      </c>
      <c r="C5" s="233" t="s">
        <v>423</v>
      </c>
      <c r="D5" s="445">
        <v>1</v>
      </c>
      <c r="E5" s="261"/>
      <c r="F5" s="261"/>
      <c r="G5" s="262"/>
    </row>
    <row r="6" spans="1:7" s="4" customFormat="1" ht="15">
      <c r="A6" s="370"/>
      <c r="B6" s="235" t="s">
        <v>482</v>
      </c>
      <c r="C6" s="236"/>
      <c r="D6" s="446"/>
      <c r="E6" s="237"/>
      <c r="F6" s="238"/>
      <c r="G6" s="238"/>
    </row>
    <row r="7" spans="1:7" s="4" customFormat="1" ht="15">
      <c r="A7" s="370" t="s">
        <v>44</v>
      </c>
      <c r="B7" s="239" t="s">
        <v>483</v>
      </c>
      <c r="C7" s="236"/>
      <c r="D7" s="446"/>
      <c r="E7" s="237"/>
      <c r="F7" s="238"/>
      <c r="G7" s="238"/>
    </row>
    <row r="8" spans="1:7" s="4" customFormat="1" ht="15">
      <c r="A8" s="370"/>
      <c r="B8" s="309" t="s">
        <v>484</v>
      </c>
      <c r="C8" s="240"/>
      <c r="D8" s="437"/>
      <c r="E8" s="237"/>
      <c r="F8" s="238"/>
      <c r="G8" s="238"/>
    </row>
    <row r="9" spans="1:7" s="234" customFormat="1" ht="18" customHeight="1">
      <c r="A9" s="370" t="s">
        <v>202</v>
      </c>
      <c r="B9" s="241" t="s">
        <v>485</v>
      </c>
      <c r="C9" s="242" t="s">
        <v>486</v>
      </c>
      <c r="D9" s="437" t="s">
        <v>423</v>
      </c>
      <c r="E9" s="243"/>
      <c r="F9" s="243"/>
      <c r="G9" s="243"/>
    </row>
    <row r="10" spans="1:7" s="234" customFormat="1" ht="18" customHeight="1">
      <c r="A10" s="370" t="s">
        <v>487</v>
      </c>
      <c r="B10" s="241" t="s">
        <v>488</v>
      </c>
      <c r="C10" s="242" t="s">
        <v>489</v>
      </c>
      <c r="D10" s="437">
        <v>12</v>
      </c>
      <c r="E10" s="243"/>
      <c r="F10" s="243"/>
      <c r="G10" s="243"/>
    </row>
    <row r="11" spans="1:7" s="234" customFormat="1" ht="18" customHeight="1">
      <c r="A11" s="370" t="s">
        <v>490</v>
      </c>
      <c r="B11" s="241" t="s">
        <v>491</v>
      </c>
      <c r="C11" s="245" t="s">
        <v>486</v>
      </c>
      <c r="D11" s="447" t="s">
        <v>423</v>
      </c>
      <c r="E11" s="243"/>
      <c r="F11" s="243"/>
      <c r="G11" s="243"/>
    </row>
    <row r="12" spans="1:7" s="234" customFormat="1" ht="18" customHeight="1">
      <c r="A12" s="370" t="s">
        <v>492</v>
      </c>
      <c r="B12" s="241" t="s">
        <v>493</v>
      </c>
      <c r="C12" s="242" t="s">
        <v>486</v>
      </c>
      <c r="D12" s="437" t="s">
        <v>423</v>
      </c>
      <c r="E12" s="243"/>
      <c r="F12" s="243"/>
      <c r="G12" s="243"/>
    </row>
    <row r="13" spans="1:7" s="234" customFormat="1" ht="18" customHeight="1">
      <c r="A13" s="370" t="s">
        <v>494</v>
      </c>
      <c r="B13" s="241" t="s">
        <v>495</v>
      </c>
      <c r="C13" s="242" t="s">
        <v>489</v>
      </c>
      <c r="D13" s="437">
        <v>12</v>
      </c>
      <c r="E13" s="243"/>
      <c r="F13" s="243"/>
      <c r="G13" s="243"/>
    </row>
    <row r="14" spans="1:7" s="234" customFormat="1" ht="18" customHeight="1">
      <c r="A14" s="370" t="s">
        <v>496</v>
      </c>
      <c r="B14" s="241" t="s">
        <v>497</v>
      </c>
      <c r="C14" s="242" t="s">
        <v>489</v>
      </c>
      <c r="D14" s="437">
        <v>12</v>
      </c>
      <c r="E14" s="243"/>
      <c r="F14" s="243"/>
      <c r="G14" s="243"/>
    </row>
    <row r="15" spans="1:7" s="4" customFormat="1" ht="31.9" customHeight="1">
      <c r="A15" s="370" t="s">
        <v>498</v>
      </c>
      <c r="B15" s="239" t="s">
        <v>499</v>
      </c>
      <c r="C15" s="247" t="s">
        <v>486</v>
      </c>
      <c r="D15" s="447" t="s">
        <v>423</v>
      </c>
      <c r="E15" s="248"/>
      <c r="F15" s="248"/>
      <c r="G15" s="248"/>
    </row>
    <row r="16" spans="1:7" s="4" customFormat="1" ht="20.45" customHeight="1">
      <c r="A16" s="370" t="s">
        <v>500</v>
      </c>
      <c r="B16" s="239" t="s">
        <v>501</v>
      </c>
      <c r="C16" s="240" t="s">
        <v>489</v>
      </c>
      <c r="D16" s="437">
        <v>12</v>
      </c>
      <c r="E16" s="248"/>
      <c r="F16" s="248"/>
      <c r="G16" s="248"/>
    </row>
    <row r="17" spans="1:7" s="4" customFormat="1" ht="31.9" customHeight="1">
      <c r="A17" s="370" t="s">
        <v>502</v>
      </c>
      <c r="B17" s="239" t="s">
        <v>503</v>
      </c>
      <c r="C17" s="240" t="s">
        <v>19</v>
      </c>
      <c r="D17" s="437" t="s">
        <v>423</v>
      </c>
      <c r="E17" s="248"/>
      <c r="F17" s="248"/>
      <c r="G17" s="248"/>
    </row>
    <row r="18" spans="1:7" s="4" customFormat="1" ht="31.9" customHeight="1">
      <c r="A18" s="370" t="s">
        <v>504</v>
      </c>
      <c r="B18" s="239" t="s">
        <v>505</v>
      </c>
      <c r="C18" s="240" t="s">
        <v>19</v>
      </c>
      <c r="D18" s="437" t="s">
        <v>423</v>
      </c>
      <c r="E18" s="248"/>
      <c r="F18" s="248"/>
      <c r="G18" s="248"/>
    </row>
    <row r="19" spans="1:7" s="4" customFormat="1" ht="31.9" customHeight="1">
      <c r="A19" s="370" t="s">
        <v>506</v>
      </c>
      <c r="B19" s="239" t="s">
        <v>507</v>
      </c>
      <c r="C19" s="247" t="s">
        <v>19</v>
      </c>
      <c r="D19" s="447" t="s">
        <v>423</v>
      </c>
      <c r="E19" s="248"/>
      <c r="F19" s="248"/>
      <c r="G19" s="248"/>
    </row>
    <row r="20" spans="1:7" s="4" customFormat="1" ht="31.9" customHeight="1">
      <c r="A20" s="370" t="s">
        <v>508</v>
      </c>
      <c r="B20" s="239" t="s">
        <v>509</v>
      </c>
      <c r="C20" s="240" t="s">
        <v>486</v>
      </c>
      <c r="D20" s="437" t="s">
        <v>423</v>
      </c>
      <c r="E20" s="248"/>
      <c r="F20" s="248"/>
      <c r="G20" s="248"/>
    </row>
    <row r="21" spans="1:7" s="4" customFormat="1" ht="15">
      <c r="A21" s="370"/>
      <c r="B21" s="309" t="s">
        <v>510</v>
      </c>
      <c r="C21" s="240"/>
      <c r="D21" s="437"/>
      <c r="E21" s="248"/>
      <c r="F21" s="248"/>
      <c r="G21" s="248"/>
    </row>
    <row r="22" spans="1:7" s="4" customFormat="1" ht="25.5">
      <c r="A22" s="370" t="s">
        <v>203</v>
      </c>
      <c r="B22" s="239" t="s">
        <v>511</v>
      </c>
      <c r="C22" s="240" t="s">
        <v>486</v>
      </c>
      <c r="D22" s="437" t="s">
        <v>423</v>
      </c>
      <c r="E22" s="248"/>
      <c r="F22" s="248"/>
      <c r="G22" s="248"/>
    </row>
    <row r="23" spans="1:7" s="4" customFormat="1" ht="25.5">
      <c r="A23" s="370" t="s">
        <v>512</v>
      </c>
      <c r="B23" s="239" t="s">
        <v>513</v>
      </c>
      <c r="C23" s="247" t="s">
        <v>486</v>
      </c>
      <c r="D23" s="447" t="s">
        <v>423</v>
      </c>
      <c r="E23" s="248"/>
      <c r="F23" s="248"/>
      <c r="G23" s="248"/>
    </row>
    <row r="24" spans="1:7" s="4" customFormat="1" ht="15">
      <c r="A24" s="370"/>
      <c r="B24" s="309" t="s">
        <v>514</v>
      </c>
      <c r="C24" s="240"/>
      <c r="D24" s="437"/>
      <c r="E24" s="237"/>
      <c r="F24" s="238"/>
      <c r="G24" s="238"/>
    </row>
    <row r="25" spans="1:7" s="4" customFormat="1" ht="30" customHeight="1">
      <c r="A25" s="370"/>
      <c r="B25" s="239" t="s">
        <v>515</v>
      </c>
      <c r="C25" s="247" t="s">
        <v>486</v>
      </c>
      <c r="D25" s="447" t="s">
        <v>423</v>
      </c>
      <c r="E25" s="248"/>
      <c r="F25" s="248"/>
      <c r="G25" s="238"/>
    </row>
    <row r="26" spans="1:7" s="4" customFormat="1" ht="30" customHeight="1">
      <c r="A26" s="370"/>
      <c r="B26" s="239" t="s">
        <v>516</v>
      </c>
      <c r="C26" s="240"/>
      <c r="D26" s="437"/>
      <c r="E26" s="248"/>
      <c r="F26" s="248"/>
      <c r="G26" s="238"/>
    </row>
    <row r="27" spans="1:7" s="234" customFormat="1" ht="20.45" customHeight="1">
      <c r="A27" s="370"/>
      <c r="B27" s="241" t="s">
        <v>517</v>
      </c>
      <c r="C27" s="245" t="s">
        <v>19</v>
      </c>
      <c r="D27" s="447">
        <v>60</v>
      </c>
      <c r="E27" s="243"/>
      <c r="F27" s="243"/>
      <c r="G27" s="249"/>
    </row>
    <row r="28" spans="1:7" s="234" customFormat="1" ht="20.45" customHeight="1">
      <c r="A28" s="370"/>
      <c r="B28" s="241" t="s">
        <v>518</v>
      </c>
      <c r="C28" s="242" t="s">
        <v>19</v>
      </c>
      <c r="D28" s="437">
        <v>60</v>
      </c>
      <c r="E28" s="243"/>
      <c r="F28" s="243"/>
      <c r="G28" s="249"/>
    </row>
    <row r="29" spans="1:7" s="4" customFormat="1" ht="25.5">
      <c r="A29" s="370"/>
      <c r="B29" s="239" t="s">
        <v>519</v>
      </c>
      <c r="C29" s="245" t="s">
        <v>486</v>
      </c>
      <c r="D29" s="447" t="s">
        <v>423</v>
      </c>
      <c r="E29" s="248"/>
      <c r="F29" s="248"/>
      <c r="G29" s="238"/>
    </row>
    <row r="30" spans="1:7" s="234" customFormat="1" ht="17.45" customHeight="1">
      <c r="A30" s="370"/>
      <c r="B30" s="241" t="s">
        <v>520</v>
      </c>
      <c r="C30" s="242"/>
      <c r="D30" s="437"/>
      <c r="E30" s="243"/>
      <c r="F30" s="243"/>
      <c r="G30" s="249"/>
    </row>
    <row r="31" spans="1:7" s="234" customFormat="1" ht="17.45" customHeight="1">
      <c r="A31" s="370"/>
      <c r="B31" s="241" t="s">
        <v>521</v>
      </c>
      <c r="C31" s="245" t="s">
        <v>486</v>
      </c>
      <c r="D31" s="447" t="s">
        <v>423</v>
      </c>
      <c r="E31" s="243"/>
      <c r="F31" s="243"/>
      <c r="G31" s="249"/>
    </row>
    <row r="32" spans="1:7" s="234" customFormat="1" ht="17.45" customHeight="1">
      <c r="A32" s="370"/>
      <c r="B32" s="241" t="s">
        <v>522</v>
      </c>
      <c r="C32" s="242" t="s">
        <v>486</v>
      </c>
      <c r="D32" s="437" t="s">
        <v>423</v>
      </c>
      <c r="E32" s="243"/>
      <c r="F32" s="243"/>
      <c r="G32" s="249"/>
    </row>
    <row r="33" spans="1:7" ht="30">
      <c r="A33" s="376" t="s">
        <v>188</v>
      </c>
      <c r="B33" s="163" t="s">
        <v>429</v>
      </c>
      <c r="C33" s="162" t="s">
        <v>252</v>
      </c>
      <c r="D33" s="448">
        <v>1329</v>
      </c>
      <c r="E33" s="164"/>
      <c r="F33" s="165"/>
      <c r="G33" s="282"/>
    </row>
    <row r="34" spans="1:7" ht="15">
      <c r="A34" s="377" t="s">
        <v>71</v>
      </c>
      <c r="B34" s="330" t="s">
        <v>198</v>
      </c>
      <c r="C34" s="166"/>
      <c r="D34" s="426"/>
      <c r="E34" s="167"/>
      <c r="F34" s="166"/>
      <c r="G34" s="166"/>
    </row>
    <row r="35" spans="1:7" ht="15">
      <c r="A35" s="378">
        <v>1</v>
      </c>
      <c r="B35" s="206" t="s">
        <v>330</v>
      </c>
      <c r="C35" s="168"/>
      <c r="D35" s="449"/>
      <c r="E35" s="184"/>
      <c r="F35" s="168"/>
      <c r="G35" s="168"/>
    </row>
    <row r="36" spans="1:7" ht="51">
      <c r="A36" s="379" t="s">
        <v>43</v>
      </c>
      <c r="B36" s="169" t="s">
        <v>180</v>
      </c>
      <c r="C36" s="170" t="s">
        <v>28</v>
      </c>
      <c r="D36" s="449">
        <v>0.27</v>
      </c>
      <c r="E36" s="269"/>
      <c r="F36" s="269"/>
      <c r="G36" s="269"/>
    </row>
    <row r="37" spans="1:7" s="2" customFormat="1" ht="15">
      <c r="A37" s="378">
        <v>2</v>
      </c>
      <c r="B37" s="206" t="s">
        <v>10</v>
      </c>
      <c r="C37" s="168"/>
      <c r="D37" s="449"/>
      <c r="E37" s="269"/>
      <c r="F37" s="314"/>
      <c r="G37" s="269"/>
    </row>
    <row r="38" spans="1:7" ht="89.25">
      <c r="A38" s="379" t="s">
        <v>30</v>
      </c>
      <c r="B38" s="169" t="s">
        <v>430</v>
      </c>
      <c r="C38" s="170" t="s">
        <v>49</v>
      </c>
      <c r="D38" s="449">
        <v>132.9</v>
      </c>
      <c r="E38" s="269"/>
      <c r="F38" s="269"/>
      <c r="G38" s="269"/>
    </row>
    <row r="39" spans="1:7" ht="15">
      <c r="A39" s="378" t="s">
        <v>5</v>
      </c>
      <c r="B39" s="206" t="s">
        <v>84</v>
      </c>
      <c r="C39" s="168"/>
      <c r="D39" s="449"/>
      <c r="E39" s="269"/>
      <c r="F39" s="314"/>
      <c r="G39" s="269"/>
    </row>
    <row r="40" spans="1:7">
      <c r="A40" s="380" t="s">
        <v>6</v>
      </c>
      <c r="B40" s="305" t="s">
        <v>527</v>
      </c>
      <c r="C40" s="247"/>
      <c r="D40" s="450"/>
      <c r="E40" s="273"/>
      <c r="F40" s="263"/>
      <c r="G40" s="269"/>
    </row>
    <row r="41" spans="1:7" ht="25.5">
      <c r="A41" s="372" t="s">
        <v>181</v>
      </c>
      <c r="B41" s="306" t="s">
        <v>580</v>
      </c>
      <c r="C41" s="307"/>
      <c r="D41" s="450"/>
      <c r="E41" s="273"/>
      <c r="F41" s="263"/>
      <c r="G41" s="269"/>
    </row>
    <row r="42" spans="1:7" ht="25.5">
      <c r="A42" s="372" t="s">
        <v>182</v>
      </c>
      <c r="B42" s="306" t="s">
        <v>166</v>
      </c>
      <c r="C42" s="307"/>
      <c r="D42" s="450"/>
      <c r="E42" s="273"/>
      <c r="F42" s="263"/>
      <c r="G42" s="269"/>
    </row>
    <row r="43" spans="1:7" ht="25.5">
      <c r="A43" s="372" t="s">
        <v>528</v>
      </c>
      <c r="B43" s="306" t="s">
        <v>167</v>
      </c>
      <c r="C43" s="307"/>
      <c r="D43" s="450"/>
      <c r="E43" s="273"/>
      <c r="F43" s="263"/>
      <c r="G43" s="269"/>
    </row>
    <row r="44" spans="1:7">
      <c r="A44" s="372" t="s">
        <v>529</v>
      </c>
      <c r="B44" s="308" t="s">
        <v>581</v>
      </c>
      <c r="C44" s="307"/>
      <c r="D44" s="450"/>
      <c r="E44" s="273"/>
      <c r="F44" s="263"/>
      <c r="G44" s="269"/>
    </row>
    <row r="45" spans="1:7">
      <c r="A45" s="372" t="s">
        <v>42</v>
      </c>
      <c r="B45" s="306" t="s">
        <v>168</v>
      </c>
      <c r="C45" s="240" t="s">
        <v>4</v>
      </c>
      <c r="D45" s="450">
        <v>420.73</v>
      </c>
      <c r="E45" s="263"/>
      <c r="F45" s="263"/>
      <c r="G45" s="269"/>
    </row>
    <row r="46" spans="1:7">
      <c r="A46" s="372" t="s">
        <v>29</v>
      </c>
      <c r="B46" s="306" t="s">
        <v>169</v>
      </c>
      <c r="C46" s="240" t="s">
        <v>4</v>
      </c>
      <c r="D46" s="450">
        <v>662.22</v>
      </c>
      <c r="E46" s="263"/>
      <c r="F46" s="263"/>
      <c r="G46" s="269"/>
    </row>
    <row r="47" spans="1:7">
      <c r="A47" s="372" t="s">
        <v>5</v>
      </c>
      <c r="B47" s="306" t="s">
        <v>170</v>
      </c>
      <c r="C47" s="240" t="s">
        <v>4</v>
      </c>
      <c r="D47" s="450">
        <v>0</v>
      </c>
      <c r="E47" s="263"/>
      <c r="F47" s="263"/>
      <c r="G47" s="269"/>
    </row>
    <row r="48" spans="1:7">
      <c r="A48" s="381"/>
      <c r="B48" s="173"/>
      <c r="C48" s="170"/>
      <c r="D48" s="449"/>
      <c r="E48" s="269"/>
      <c r="F48" s="269"/>
      <c r="G48" s="269"/>
    </row>
    <row r="49" spans="1:7" ht="15">
      <c r="A49" s="378" t="s">
        <v>8</v>
      </c>
      <c r="B49" s="206" t="s">
        <v>89</v>
      </c>
      <c r="C49" s="168"/>
      <c r="D49" s="449"/>
      <c r="E49" s="269"/>
      <c r="F49" s="314"/>
      <c r="G49" s="269"/>
    </row>
    <row r="50" spans="1:7" ht="25.5">
      <c r="A50" s="379" t="s">
        <v>76</v>
      </c>
      <c r="B50" s="173" t="s">
        <v>171</v>
      </c>
      <c r="C50" s="170" t="s">
        <v>4</v>
      </c>
      <c r="D50" s="449">
        <v>304.57</v>
      </c>
      <c r="E50" s="269"/>
      <c r="F50" s="269"/>
      <c r="G50" s="269"/>
    </row>
    <row r="51" spans="1:7" ht="15">
      <c r="A51" s="378" t="s">
        <v>31</v>
      </c>
      <c r="B51" s="206" t="s">
        <v>389</v>
      </c>
      <c r="C51" s="168"/>
      <c r="D51" s="449"/>
      <c r="E51" s="269"/>
      <c r="F51" s="314"/>
      <c r="G51" s="269"/>
    </row>
    <row r="52" spans="1:7" ht="89.25">
      <c r="A52" s="379" t="s">
        <v>32</v>
      </c>
      <c r="B52" s="176" t="s">
        <v>431</v>
      </c>
      <c r="C52" s="170"/>
      <c r="D52" s="449"/>
      <c r="E52" s="269"/>
      <c r="F52" s="269"/>
      <c r="G52" s="269"/>
    </row>
    <row r="53" spans="1:7" s="47" customFormat="1">
      <c r="A53" s="382" t="s">
        <v>249</v>
      </c>
      <c r="B53" s="177" t="s">
        <v>179</v>
      </c>
      <c r="C53" s="178" t="s">
        <v>11</v>
      </c>
      <c r="D53" s="451">
        <v>1046</v>
      </c>
      <c r="E53" s="265"/>
      <c r="F53" s="265"/>
      <c r="G53" s="269"/>
    </row>
    <row r="54" spans="1:7" s="47" customFormat="1">
      <c r="A54" s="382" t="s">
        <v>533</v>
      </c>
      <c r="B54" s="177" t="s">
        <v>220</v>
      </c>
      <c r="C54" s="178" t="s">
        <v>11</v>
      </c>
      <c r="D54" s="451">
        <v>16</v>
      </c>
      <c r="E54" s="265"/>
      <c r="F54" s="265"/>
      <c r="G54" s="269"/>
    </row>
    <row r="55" spans="1:7" s="47" customFormat="1">
      <c r="A55" s="382" t="s">
        <v>534</v>
      </c>
      <c r="B55" s="177" t="s">
        <v>87</v>
      </c>
      <c r="C55" s="178" t="s">
        <v>11</v>
      </c>
      <c r="D55" s="451">
        <v>70</v>
      </c>
      <c r="E55" s="265"/>
      <c r="F55" s="265"/>
      <c r="G55" s="269"/>
    </row>
    <row r="56" spans="1:7" s="47" customFormat="1">
      <c r="A56" s="382" t="s">
        <v>535</v>
      </c>
      <c r="B56" s="177" t="s">
        <v>88</v>
      </c>
      <c r="C56" s="178" t="s">
        <v>11</v>
      </c>
      <c r="D56" s="451">
        <v>0</v>
      </c>
      <c r="E56" s="265"/>
      <c r="F56" s="265"/>
      <c r="G56" s="269"/>
    </row>
    <row r="57" spans="1:7" s="47" customFormat="1">
      <c r="A57" s="382" t="s">
        <v>536</v>
      </c>
      <c r="B57" s="177" t="s">
        <v>14</v>
      </c>
      <c r="C57" s="178" t="s">
        <v>11</v>
      </c>
      <c r="D57" s="451">
        <v>30</v>
      </c>
      <c r="E57" s="265"/>
      <c r="F57" s="265"/>
      <c r="G57" s="269"/>
    </row>
    <row r="58" spans="1:7" s="47" customFormat="1">
      <c r="A58" s="382" t="s">
        <v>537</v>
      </c>
      <c r="B58" s="177" t="s">
        <v>15</v>
      </c>
      <c r="C58" s="178" t="s">
        <v>11</v>
      </c>
      <c r="D58" s="451">
        <v>157</v>
      </c>
      <c r="E58" s="265"/>
      <c r="F58" s="265"/>
      <c r="G58" s="269"/>
    </row>
    <row r="59" spans="1:7" s="47" customFormat="1">
      <c r="A59" s="382" t="s">
        <v>538</v>
      </c>
      <c r="B59" s="177" t="s">
        <v>253</v>
      </c>
      <c r="C59" s="178" t="s">
        <v>11</v>
      </c>
      <c r="D59" s="451">
        <v>0</v>
      </c>
      <c r="E59" s="270"/>
      <c r="F59" s="270"/>
      <c r="G59" s="269"/>
    </row>
    <row r="60" spans="1:7" s="47" customFormat="1">
      <c r="A60" s="382" t="s">
        <v>539</v>
      </c>
      <c r="B60" s="177" t="s">
        <v>254</v>
      </c>
      <c r="C60" s="178" t="s">
        <v>11</v>
      </c>
      <c r="D60" s="451">
        <v>10</v>
      </c>
      <c r="E60" s="270"/>
      <c r="F60" s="270"/>
      <c r="G60" s="269"/>
    </row>
    <row r="61" spans="1:7" s="6" customFormat="1" ht="15">
      <c r="A61" s="378" t="s">
        <v>12</v>
      </c>
      <c r="B61" s="330" t="s">
        <v>54</v>
      </c>
      <c r="C61" s="168"/>
      <c r="D61" s="449"/>
      <c r="E61" s="269"/>
      <c r="F61" s="314"/>
      <c r="G61" s="269"/>
    </row>
    <row r="62" spans="1:7" s="124" customFormat="1">
      <c r="A62" s="379" t="s">
        <v>13</v>
      </c>
      <c r="B62" s="173" t="s">
        <v>681</v>
      </c>
      <c r="C62" s="179"/>
      <c r="D62" s="452"/>
      <c r="E62" s="271"/>
      <c r="F62" s="269"/>
      <c r="G62" s="269"/>
    </row>
    <row r="63" spans="1:7" s="124" customFormat="1">
      <c r="A63" s="381" t="s">
        <v>175</v>
      </c>
      <c r="B63" s="177" t="s">
        <v>179</v>
      </c>
      <c r="C63" s="179" t="s">
        <v>19</v>
      </c>
      <c r="D63" s="449">
        <v>12</v>
      </c>
      <c r="E63" s="269"/>
      <c r="F63" s="269"/>
      <c r="G63" s="269"/>
    </row>
    <row r="64" spans="1:7" s="124" customFormat="1">
      <c r="A64" s="381" t="s">
        <v>176</v>
      </c>
      <c r="B64" s="177" t="s">
        <v>15</v>
      </c>
      <c r="C64" s="179" t="s">
        <v>19</v>
      </c>
      <c r="D64" s="449">
        <v>1</v>
      </c>
      <c r="E64" s="269"/>
      <c r="F64" s="269"/>
      <c r="G64" s="269"/>
    </row>
    <row r="65" spans="1:7" s="124" customFormat="1">
      <c r="A65" s="381" t="s">
        <v>177</v>
      </c>
      <c r="B65" s="177" t="s">
        <v>253</v>
      </c>
      <c r="C65" s="179" t="s">
        <v>19</v>
      </c>
      <c r="D65" s="449">
        <v>1</v>
      </c>
      <c r="E65" s="269"/>
      <c r="F65" s="269"/>
      <c r="G65" s="269"/>
    </row>
    <row r="66" spans="1:7" s="124" customFormat="1">
      <c r="A66" s="381" t="s">
        <v>178</v>
      </c>
      <c r="B66" s="177" t="s">
        <v>255</v>
      </c>
      <c r="C66" s="179" t="s">
        <v>19</v>
      </c>
      <c r="D66" s="449">
        <v>1</v>
      </c>
      <c r="E66" s="269"/>
      <c r="F66" s="269"/>
      <c r="G66" s="269"/>
    </row>
    <row r="67" spans="1:7" s="2" customFormat="1">
      <c r="A67" s="379" t="s">
        <v>240</v>
      </c>
      <c r="B67" s="173" t="s">
        <v>679</v>
      </c>
      <c r="C67" s="179"/>
      <c r="D67" s="452"/>
      <c r="E67" s="271"/>
      <c r="F67" s="269"/>
      <c r="G67" s="269"/>
    </row>
    <row r="68" spans="1:7" s="2" customFormat="1">
      <c r="A68" s="381" t="s">
        <v>224</v>
      </c>
      <c r="B68" s="173" t="s">
        <v>85</v>
      </c>
      <c r="C68" s="179" t="s">
        <v>19</v>
      </c>
      <c r="D68" s="449">
        <v>12</v>
      </c>
      <c r="E68" s="269"/>
      <c r="F68" s="269"/>
      <c r="G68" s="269"/>
    </row>
    <row r="69" spans="1:7" s="2" customFormat="1">
      <c r="A69" s="381" t="s">
        <v>225</v>
      </c>
      <c r="B69" s="177" t="s">
        <v>179</v>
      </c>
      <c r="C69" s="179" t="s">
        <v>19</v>
      </c>
      <c r="D69" s="449">
        <v>0</v>
      </c>
      <c r="E69" s="269"/>
      <c r="F69" s="269"/>
      <c r="G69" s="269"/>
    </row>
    <row r="70" spans="1:7" s="2" customFormat="1">
      <c r="A70" s="381" t="s">
        <v>226</v>
      </c>
      <c r="B70" s="177" t="s">
        <v>220</v>
      </c>
      <c r="C70" s="179" t="s">
        <v>19</v>
      </c>
      <c r="D70" s="449">
        <v>3</v>
      </c>
      <c r="E70" s="269"/>
      <c r="F70" s="269"/>
      <c r="G70" s="269"/>
    </row>
    <row r="71" spans="1:7" s="2" customFormat="1">
      <c r="A71" s="381" t="s">
        <v>543</v>
      </c>
      <c r="B71" s="177" t="s">
        <v>87</v>
      </c>
      <c r="C71" s="179" t="s">
        <v>19</v>
      </c>
      <c r="D71" s="449">
        <v>0</v>
      </c>
      <c r="E71" s="269"/>
      <c r="F71" s="269"/>
      <c r="G71" s="269"/>
    </row>
    <row r="72" spans="1:7" s="2" customFormat="1">
      <c r="A72" s="381" t="s">
        <v>544</v>
      </c>
      <c r="B72" s="177" t="s">
        <v>88</v>
      </c>
      <c r="C72" s="179" t="s">
        <v>19</v>
      </c>
      <c r="D72" s="449">
        <v>0</v>
      </c>
      <c r="E72" s="269"/>
      <c r="F72" s="269"/>
      <c r="G72" s="269"/>
    </row>
    <row r="73" spans="1:7" s="2" customFormat="1" ht="38.25">
      <c r="A73" s="379" t="s">
        <v>540</v>
      </c>
      <c r="B73" s="177" t="s">
        <v>680</v>
      </c>
      <c r="C73" s="179"/>
      <c r="D73" s="449"/>
      <c r="E73" s="269"/>
      <c r="F73" s="269"/>
      <c r="G73" s="269"/>
    </row>
    <row r="74" spans="1:7" s="2" customFormat="1">
      <c r="A74" s="381" t="s">
        <v>545</v>
      </c>
      <c r="B74" s="177" t="s">
        <v>337</v>
      </c>
      <c r="C74" s="179" t="s">
        <v>19</v>
      </c>
      <c r="D74" s="449">
        <v>16</v>
      </c>
      <c r="E74" s="269"/>
      <c r="F74" s="269"/>
      <c r="G74" s="269"/>
    </row>
    <row r="75" spans="1:7" s="2" customFormat="1">
      <c r="A75" s="381" t="s">
        <v>546</v>
      </c>
      <c r="B75" s="177" t="s">
        <v>338</v>
      </c>
      <c r="C75" s="179" t="s">
        <v>19</v>
      </c>
      <c r="D75" s="449">
        <v>6</v>
      </c>
      <c r="E75" s="269"/>
      <c r="F75" s="269"/>
      <c r="G75" s="269"/>
    </row>
    <row r="76" spans="1:7" s="2" customFormat="1">
      <c r="A76" s="381" t="s">
        <v>547</v>
      </c>
      <c r="B76" s="177" t="s">
        <v>339</v>
      </c>
      <c r="C76" s="179" t="s">
        <v>19</v>
      </c>
      <c r="D76" s="449">
        <v>2</v>
      </c>
      <c r="E76" s="269"/>
      <c r="F76" s="269"/>
      <c r="G76" s="269"/>
    </row>
    <row r="77" spans="1:7" s="2" customFormat="1" ht="38.25">
      <c r="A77" s="379" t="s">
        <v>541</v>
      </c>
      <c r="B77" s="173" t="s">
        <v>432</v>
      </c>
      <c r="C77" s="174"/>
      <c r="D77" s="449"/>
      <c r="E77" s="269"/>
      <c r="F77" s="269"/>
      <c r="G77" s="269"/>
    </row>
    <row r="78" spans="1:7" s="2" customFormat="1">
      <c r="A78" s="381" t="s">
        <v>548</v>
      </c>
      <c r="B78" s="181" t="s">
        <v>91</v>
      </c>
      <c r="C78" s="179" t="s">
        <v>19</v>
      </c>
      <c r="D78" s="449">
        <v>0</v>
      </c>
      <c r="E78" s="269"/>
      <c r="F78" s="269"/>
      <c r="G78" s="269"/>
    </row>
    <row r="79" spans="1:7" s="2" customFormat="1">
      <c r="A79" s="381" t="s">
        <v>549</v>
      </c>
      <c r="B79" s="181" t="s">
        <v>85</v>
      </c>
      <c r="C79" s="179" t="s">
        <v>19</v>
      </c>
      <c r="D79" s="449">
        <v>12</v>
      </c>
      <c r="E79" s="269"/>
      <c r="F79" s="269"/>
      <c r="G79" s="269"/>
    </row>
    <row r="80" spans="1:7" s="2" customFormat="1">
      <c r="A80" s="381" t="s">
        <v>550</v>
      </c>
      <c r="B80" s="177" t="s">
        <v>179</v>
      </c>
      <c r="C80" s="179" t="s">
        <v>19</v>
      </c>
      <c r="D80" s="449">
        <v>12</v>
      </c>
      <c r="E80" s="269"/>
      <c r="F80" s="269"/>
      <c r="G80" s="269"/>
    </row>
    <row r="81" spans="1:7" s="2" customFormat="1">
      <c r="A81" s="381" t="s">
        <v>551</v>
      </c>
      <c r="B81" s="177" t="s">
        <v>220</v>
      </c>
      <c r="C81" s="179" t="s">
        <v>19</v>
      </c>
      <c r="D81" s="449">
        <v>3</v>
      </c>
      <c r="E81" s="269"/>
      <c r="F81" s="269"/>
      <c r="G81" s="269"/>
    </row>
    <row r="82" spans="1:7" s="2" customFormat="1">
      <c r="A82" s="381" t="s">
        <v>552</v>
      </c>
      <c r="B82" s="177" t="s">
        <v>87</v>
      </c>
      <c r="C82" s="179" t="s">
        <v>19</v>
      </c>
      <c r="D82" s="449">
        <v>0</v>
      </c>
      <c r="E82" s="269"/>
      <c r="F82" s="269"/>
      <c r="G82" s="269"/>
    </row>
    <row r="83" spans="1:7" s="2" customFormat="1">
      <c r="A83" s="381" t="s">
        <v>553</v>
      </c>
      <c r="B83" s="177" t="s">
        <v>88</v>
      </c>
      <c r="C83" s="179" t="s">
        <v>19</v>
      </c>
      <c r="D83" s="449">
        <v>0</v>
      </c>
      <c r="E83" s="269"/>
      <c r="F83" s="269"/>
      <c r="G83" s="269"/>
    </row>
    <row r="84" spans="1:7" s="2" customFormat="1">
      <c r="A84" s="381" t="s">
        <v>554</v>
      </c>
      <c r="B84" s="177" t="s">
        <v>14</v>
      </c>
      <c r="C84" s="179" t="s">
        <v>19</v>
      </c>
      <c r="D84" s="449">
        <v>0</v>
      </c>
      <c r="E84" s="269"/>
      <c r="F84" s="269"/>
      <c r="G84" s="269"/>
    </row>
    <row r="85" spans="1:7" s="2" customFormat="1">
      <c r="A85" s="381" t="s">
        <v>555</v>
      </c>
      <c r="B85" s="177" t="s">
        <v>15</v>
      </c>
      <c r="C85" s="179" t="s">
        <v>19</v>
      </c>
      <c r="D85" s="449">
        <v>1</v>
      </c>
      <c r="E85" s="269"/>
      <c r="F85" s="269"/>
      <c r="G85" s="269"/>
    </row>
    <row r="86" spans="1:7" s="2" customFormat="1">
      <c r="A86" s="381" t="s">
        <v>556</v>
      </c>
      <c r="B86" s="177" t="s">
        <v>253</v>
      </c>
      <c r="C86" s="179" t="s">
        <v>19</v>
      </c>
      <c r="D86" s="449">
        <v>1</v>
      </c>
      <c r="E86" s="269"/>
      <c r="F86" s="269"/>
      <c r="G86" s="269"/>
    </row>
    <row r="87" spans="1:7" s="2" customFormat="1">
      <c r="A87" s="381" t="s">
        <v>557</v>
      </c>
      <c r="B87" s="177" t="s">
        <v>254</v>
      </c>
      <c r="C87" s="179" t="s">
        <v>19</v>
      </c>
      <c r="D87" s="449">
        <v>0</v>
      </c>
      <c r="E87" s="269"/>
      <c r="F87" s="269"/>
      <c r="G87" s="269"/>
    </row>
    <row r="88" spans="1:7" s="2" customFormat="1">
      <c r="A88" s="381" t="s">
        <v>558</v>
      </c>
      <c r="B88" s="177" t="s">
        <v>255</v>
      </c>
      <c r="C88" s="179" t="s">
        <v>19</v>
      </c>
      <c r="D88" s="449">
        <v>1</v>
      </c>
      <c r="E88" s="269"/>
      <c r="F88" s="269"/>
      <c r="G88" s="269"/>
    </row>
    <row r="89" spans="1:7" s="2" customFormat="1" ht="38.25">
      <c r="A89" s="379" t="s">
        <v>542</v>
      </c>
      <c r="B89" s="173" t="s">
        <v>684</v>
      </c>
      <c r="C89" s="179"/>
      <c r="D89" s="453"/>
      <c r="E89" s="269"/>
      <c r="F89" s="269"/>
      <c r="G89" s="269"/>
    </row>
    <row r="90" spans="1:7" s="2" customFormat="1">
      <c r="A90" s="381" t="s">
        <v>559</v>
      </c>
      <c r="B90" s="173" t="s">
        <v>682</v>
      </c>
      <c r="C90" s="179" t="s">
        <v>151</v>
      </c>
      <c r="D90" s="449">
        <v>0.77</v>
      </c>
      <c r="E90" s="269"/>
      <c r="F90" s="269"/>
      <c r="G90" s="269"/>
    </row>
    <row r="91" spans="1:7" s="7" customFormat="1" ht="15">
      <c r="A91" s="378" t="s">
        <v>17</v>
      </c>
      <c r="B91" s="206" t="s">
        <v>172</v>
      </c>
      <c r="C91" s="168"/>
      <c r="D91" s="449"/>
      <c r="E91" s="269"/>
      <c r="F91" s="314"/>
      <c r="G91" s="269"/>
    </row>
    <row r="92" spans="1:7" s="147" customFormat="1" ht="38.25">
      <c r="A92" s="383" t="s">
        <v>18</v>
      </c>
      <c r="B92" s="173" t="s">
        <v>685</v>
      </c>
      <c r="C92" s="180"/>
      <c r="D92" s="451"/>
      <c r="E92" s="270"/>
      <c r="F92" s="270"/>
      <c r="G92" s="269"/>
    </row>
    <row r="93" spans="1:7" s="147" customFormat="1">
      <c r="A93" s="383" t="s">
        <v>143</v>
      </c>
      <c r="B93" s="182" t="s">
        <v>390</v>
      </c>
      <c r="C93" s="180"/>
      <c r="D93" s="451"/>
      <c r="E93" s="270"/>
      <c r="F93" s="270"/>
      <c r="G93" s="269"/>
    </row>
    <row r="94" spans="1:7" s="147" customFormat="1">
      <c r="A94" s="384" t="s">
        <v>560</v>
      </c>
      <c r="B94" s="183" t="s">
        <v>91</v>
      </c>
      <c r="C94" s="179" t="s">
        <v>19</v>
      </c>
      <c r="D94" s="451">
        <v>0</v>
      </c>
      <c r="E94" s="270"/>
      <c r="F94" s="270"/>
      <c r="G94" s="269"/>
    </row>
    <row r="95" spans="1:7" s="147" customFormat="1">
      <c r="A95" s="384" t="s">
        <v>561</v>
      </c>
      <c r="B95" s="183" t="s">
        <v>85</v>
      </c>
      <c r="C95" s="179" t="s">
        <v>19</v>
      </c>
      <c r="D95" s="451">
        <v>12</v>
      </c>
      <c r="E95" s="270"/>
      <c r="F95" s="270"/>
      <c r="G95" s="269"/>
    </row>
    <row r="96" spans="1:7" s="7" customFormat="1">
      <c r="A96" s="384" t="s">
        <v>562</v>
      </c>
      <c r="B96" s="177" t="s">
        <v>179</v>
      </c>
      <c r="C96" s="179" t="s">
        <v>19</v>
      </c>
      <c r="D96" s="451">
        <v>28</v>
      </c>
      <c r="E96" s="270"/>
      <c r="F96" s="270"/>
      <c r="G96" s="269"/>
    </row>
    <row r="97" spans="1:7" s="7" customFormat="1">
      <c r="A97" s="384" t="s">
        <v>563</v>
      </c>
      <c r="B97" s="177" t="s">
        <v>220</v>
      </c>
      <c r="C97" s="179" t="s">
        <v>19</v>
      </c>
      <c r="D97" s="451">
        <v>3</v>
      </c>
      <c r="E97" s="270"/>
      <c r="F97" s="270"/>
      <c r="G97" s="269"/>
    </row>
    <row r="98" spans="1:7" s="7" customFormat="1">
      <c r="A98" s="384" t="s">
        <v>564</v>
      </c>
      <c r="B98" s="177" t="s">
        <v>87</v>
      </c>
      <c r="C98" s="179" t="s">
        <v>19</v>
      </c>
      <c r="D98" s="451">
        <v>6</v>
      </c>
      <c r="E98" s="270"/>
      <c r="F98" s="270"/>
      <c r="G98" s="269"/>
    </row>
    <row r="99" spans="1:7" s="7" customFormat="1">
      <c r="A99" s="384" t="s">
        <v>565</v>
      </c>
      <c r="B99" s="177" t="s">
        <v>88</v>
      </c>
      <c r="C99" s="179" t="s">
        <v>19</v>
      </c>
      <c r="D99" s="451">
        <v>2</v>
      </c>
      <c r="E99" s="270"/>
      <c r="F99" s="270"/>
      <c r="G99" s="269"/>
    </row>
    <row r="100" spans="1:7" s="7" customFormat="1">
      <c r="A100" s="384" t="s">
        <v>566</v>
      </c>
      <c r="B100" s="177" t="s">
        <v>14</v>
      </c>
      <c r="C100" s="179" t="s">
        <v>19</v>
      </c>
      <c r="D100" s="451">
        <v>0</v>
      </c>
      <c r="E100" s="270"/>
      <c r="F100" s="270"/>
      <c r="G100" s="269"/>
    </row>
    <row r="101" spans="1:7" s="7" customFormat="1">
      <c r="A101" s="384" t="s">
        <v>567</v>
      </c>
      <c r="B101" s="177" t="s">
        <v>15</v>
      </c>
      <c r="C101" s="179" t="s">
        <v>19</v>
      </c>
      <c r="D101" s="451">
        <v>1</v>
      </c>
      <c r="E101" s="270"/>
      <c r="F101" s="270"/>
      <c r="G101" s="269"/>
    </row>
    <row r="102" spans="1:7" s="7" customFormat="1">
      <c r="A102" s="384" t="s">
        <v>568</v>
      </c>
      <c r="B102" s="177" t="s">
        <v>253</v>
      </c>
      <c r="C102" s="179" t="s">
        <v>19</v>
      </c>
      <c r="D102" s="451">
        <v>1</v>
      </c>
      <c r="E102" s="270"/>
      <c r="F102" s="270"/>
      <c r="G102" s="269"/>
    </row>
    <row r="103" spans="1:7" s="7" customFormat="1">
      <c r="A103" s="384" t="s">
        <v>569</v>
      </c>
      <c r="B103" s="177" t="s">
        <v>254</v>
      </c>
      <c r="C103" s="179" t="s">
        <v>19</v>
      </c>
      <c r="D103" s="451">
        <v>0</v>
      </c>
      <c r="E103" s="270"/>
      <c r="F103" s="270"/>
      <c r="G103" s="269"/>
    </row>
    <row r="104" spans="1:7" s="7" customFormat="1">
      <c r="A104" s="384" t="s">
        <v>570</v>
      </c>
      <c r="B104" s="177" t="s">
        <v>255</v>
      </c>
      <c r="C104" s="179" t="s">
        <v>19</v>
      </c>
      <c r="D104" s="451">
        <v>1</v>
      </c>
      <c r="E104" s="270"/>
      <c r="F104" s="270"/>
      <c r="G104" s="269"/>
    </row>
    <row r="105" spans="1:7" ht="15">
      <c r="A105" s="378" t="s">
        <v>21</v>
      </c>
      <c r="B105" s="206" t="s">
        <v>213</v>
      </c>
      <c r="C105" s="168"/>
      <c r="D105" s="449"/>
      <c r="E105" s="269"/>
      <c r="F105" s="314"/>
      <c r="G105" s="269"/>
    </row>
    <row r="106" spans="1:7" ht="38.25">
      <c r="A106" s="379" t="s">
        <v>22</v>
      </c>
      <c r="B106" s="173" t="s">
        <v>675</v>
      </c>
      <c r="C106" s="179"/>
      <c r="D106" s="449"/>
      <c r="E106" s="269"/>
      <c r="F106" s="269"/>
      <c r="G106" s="269"/>
    </row>
    <row r="107" spans="1:7">
      <c r="A107" s="379" t="s">
        <v>154</v>
      </c>
      <c r="B107" s="182" t="s">
        <v>322</v>
      </c>
      <c r="C107" s="179"/>
      <c r="D107" s="449"/>
      <c r="E107" s="269"/>
      <c r="F107" s="269"/>
      <c r="G107" s="269"/>
    </row>
    <row r="108" spans="1:7">
      <c r="A108" s="381" t="s">
        <v>199</v>
      </c>
      <c r="B108" s="331" t="s">
        <v>320</v>
      </c>
      <c r="C108" s="179" t="s">
        <v>4</v>
      </c>
      <c r="D108" s="449">
        <v>1.17</v>
      </c>
      <c r="E108" s="269"/>
      <c r="F108" s="269"/>
      <c r="G108" s="269"/>
    </row>
    <row r="109" spans="1:7">
      <c r="A109" s="379" t="s">
        <v>571</v>
      </c>
      <c r="B109" s="182" t="s">
        <v>323</v>
      </c>
      <c r="C109" s="179"/>
      <c r="D109" s="449"/>
      <c r="E109" s="269"/>
      <c r="F109" s="269"/>
      <c r="G109" s="269"/>
    </row>
    <row r="110" spans="1:7">
      <c r="A110" s="381" t="s">
        <v>572</v>
      </c>
      <c r="B110" s="331" t="s">
        <v>321</v>
      </c>
      <c r="C110" s="179" t="s">
        <v>4</v>
      </c>
      <c r="D110" s="449">
        <v>1.17</v>
      </c>
      <c r="E110" s="269"/>
      <c r="F110" s="269"/>
      <c r="G110" s="269"/>
    </row>
    <row r="111" spans="1:7" ht="15">
      <c r="A111" s="378" t="s">
        <v>34</v>
      </c>
      <c r="B111" s="206" t="s">
        <v>332</v>
      </c>
      <c r="C111" s="184"/>
      <c r="D111" s="451"/>
      <c r="E111" s="270"/>
      <c r="F111" s="269"/>
      <c r="G111" s="269"/>
    </row>
    <row r="112" spans="1:7" ht="38.25">
      <c r="A112" s="381" t="s">
        <v>35</v>
      </c>
      <c r="B112" s="175" t="s">
        <v>433</v>
      </c>
      <c r="C112" s="184"/>
      <c r="D112" s="451"/>
      <c r="E112" s="270"/>
      <c r="F112" s="269"/>
      <c r="G112" s="269"/>
    </row>
    <row r="113" spans="1:7" s="7" customFormat="1">
      <c r="A113" s="384" t="s">
        <v>184</v>
      </c>
      <c r="B113" s="177" t="s">
        <v>704</v>
      </c>
      <c r="C113" s="179" t="s">
        <v>11</v>
      </c>
      <c r="D113" s="451">
        <v>685</v>
      </c>
      <c r="E113" s="270"/>
      <c r="F113" s="270"/>
      <c r="G113" s="269"/>
    </row>
    <row r="114" spans="1:7" ht="15">
      <c r="A114" s="378" t="s">
        <v>37</v>
      </c>
      <c r="B114" s="206" t="s">
        <v>333</v>
      </c>
      <c r="C114" s="184"/>
      <c r="D114" s="451"/>
      <c r="E114" s="270"/>
      <c r="F114" s="269"/>
      <c r="G114" s="269"/>
    </row>
    <row r="115" spans="1:7" ht="38.25">
      <c r="A115" s="379" t="s">
        <v>25</v>
      </c>
      <c r="B115" s="173" t="s">
        <v>434</v>
      </c>
      <c r="C115" s="184"/>
      <c r="D115" s="451"/>
      <c r="E115" s="270"/>
      <c r="F115" s="269"/>
      <c r="G115" s="269"/>
    </row>
    <row r="116" spans="1:7">
      <c r="A116" s="381" t="s">
        <v>204</v>
      </c>
      <c r="B116" s="175" t="s">
        <v>340</v>
      </c>
      <c r="C116" s="184" t="s">
        <v>11</v>
      </c>
      <c r="D116" s="451">
        <v>144</v>
      </c>
      <c r="E116" s="270"/>
      <c r="F116" s="269"/>
      <c r="G116" s="269"/>
    </row>
    <row r="117" spans="1:7" ht="25.5">
      <c r="A117" s="378" t="s">
        <v>582</v>
      </c>
      <c r="B117" s="175" t="s">
        <v>435</v>
      </c>
      <c r="C117" s="184"/>
      <c r="D117" s="451"/>
      <c r="E117" s="270"/>
      <c r="F117" s="269"/>
      <c r="G117" s="269"/>
    </row>
    <row r="118" spans="1:7">
      <c r="A118" s="381" t="s">
        <v>583</v>
      </c>
      <c r="B118" s="175" t="s">
        <v>214</v>
      </c>
      <c r="C118" s="184" t="s">
        <v>19</v>
      </c>
      <c r="D118" s="451">
        <v>48</v>
      </c>
      <c r="E118" s="270"/>
      <c r="F118" s="269"/>
      <c r="G118" s="269"/>
    </row>
    <row r="119" spans="1:7">
      <c r="A119" s="381" t="s">
        <v>584</v>
      </c>
      <c r="B119" s="175" t="s">
        <v>215</v>
      </c>
      <c r="C119" s="184" t="s">
        <v>19</v>
      </c>
      <c r="D119" s="451">
        <v>48</v>
      </c>
      <c r="E119" s="270"/>
      <c r="F119" s="269"/>
      <c r="G119" s="269"/>
    </row>
    <row r="120" spans="1:7" ht="25.5">
      <c r="A120" s="372" t="s">
        <v>640</v>
      </c>
      <c r="B120" s="308" t="s">
        <v>695</v>
      </c>
      <c r="C120" s="260" t="s">
        <v>19</v>
      </c>
      <c r="D120" s="351">
        <v>24</v>
      </c>
      <c r="E120" s="270"/>
      <c r="F120" s="269"/>
      <c r="G120" s="269"/>
    </row>
    <row r="121" spans="1:7" s="123" customFormat="1">
      <c r="A121" s="381"/>
      <c r="B121" s="173"/>
      <c r="C121" s="174"/>
      <c r="D121" s="449"/>
      <c r="E121" s="269"/>
      <c r="F121" s="269"/>
      <c r="G121" s="269"/>
    </row>
    <row r="122" spans="1:7" ht="30">
      <c r="A122" s="376" t="s">
        <v>189</v>
      </c>
      <c r="B122" s="163" t="s">
        <v>436</v>
      </c>
      <c r="C122" s="162" t="s">
        <v>252</v>
      </c>
      <c r="D122" s="454">
        <v>15600</v>
      </c>
      <c r="E122" s="272"/>
      <c r="F122" s="272"/>
      <c r="G122" s="283"/>
    </row>
    <row r="123" spans="1:7" ht="15">
      <c r="A123" s="385" t="s">
        <v>71</v>
      </c>
      <c r="B123" s="330" t="s">
        <v>198</v>
      </c>
      <c r="C123" s="185"/>
      <c r="D123" s="449"/>
      <c r="E123" s="269"/>
      <c r="F123" s="314"/>
      <c r="G123" s="276"/>
    </row>
    <row r="124" spans="1:7" ht="15">
      <c r="A124" s="386">
        <v>1</v>
      </c>
      <c r="B124" s="206" t="s">
        <v>330</v>
      </c>
      <c r="C124" s="184"/>
      <c r="D124" s="449"/>
      <c r="E124" s="269"/>
      <c r="F124" s="314"/>
      <c r="G124" s="314"/>
    </row>
    <row r="125" spans="1:7" s="44" customFormat="1" ht="57.75" customHeight="1">
      <c r="A125" s="387" t="s">
        <v>43</v>
      </c>
      <c r="B125" s="169" t="s">
        <v>180</v>
      </c>
      <c r="C125" s="184" t="s">
        <v>28</v>
      </c>
      <c r="D125" s="449">
        <v>3.12</v>
      </c>
      <c r="E125" s="269"/>
      <c r="F125" s="269"/>
      <c r="G125" s="269"/>
    </row>
    <row r="126" spans="1:7" s="2" customFormat="1" ht="15">
      <c r="A126" s="386">
        <v>2</v>
      </c>
      <c r="B126" s="206" t="s">
        <v>10</v>
      </c>
      <c r="C126" s="184"/>
      <c r="D126" s="453"/>
      <c r="E126" s="269"/>
      <c r="F126" s="314"/>
      <c r="G126" s="269"/>
    </row>
    <row r="127" spans="1:7" s="44" customFormat="1" ht="89.25">
      <c r="A127" s="387" t="s">
        <v>30</v>
      </c>
      <c r="B127" s="169" t="s">
        <v>430</v>
      </c>
      <c r="C127" s="184" t="s">
        <v>49</v>
      </c>
      <c r="D127" s="449">
        <v>1560</v>
      </c>
      <c r="E127" s="269"/>
      <c r="F127" s="271"/>
      <c r="G127" s="269"/>
    </row>
    <row r="128" spans="1:7" s="44" customFormat="1" ht="18.75">
      <c r="A128" s="386" t="s">
        <v>5</v>
      </c>
      <c r="B128" s="309" t="s">
        <v>331</v>
      </c>
      <c r="C128" s="260"/>
      <c r="D128" s="450"/>
      <c r="E128" s="273"/>
      <c r="F128" s="264"/>
      <c r="G128" s="269"/>
    </row>
    <row r="129" spans="1:7" s="44" customFormat="1" ht="45.6" customHeight="1">
      <c r="A129" s="386"/>
      <c r="B129" s="306" t="s">
        <v>530</v>
      </c>
      <c r="C129" s="260"/>
      <c r="D129" s="450"/>
      <c r="E129" s="273"/>
      <c r="F129" s="264"/>
      <c r="G129" s="269"/>
    </row>
    <row r="130" spans="1:7">
      <c r="A130" s="380" t="s">
        <v>6</v>
      </c>
      <c r="B130" s="305" t="s">
        <v>218</v>
      </c>
      <c r="C130" s="247"/>
      <c r="D130" s="450"/>
      <c r="E130" s="273"/>
      <c r="F130" s="263"/>
      <c r="G130" s="269"/>
    </row>
    <row r="131" spans="1:7" ht="32.450000000000003" customHeight="1">
      <c r="A131" s="372" t="s">
        <v>181</v>
      </c>
      <c r="B131" s="306" t="s">
        <v>531</v>
      </c>
      <c r="C131" s="307"/>
      <c r="D131" s="450"/>
      <c r="E131" s="273"/>
      <c r="F131" s="263"/>
      <c r="G131" s="269"/>
    </row>
    <row r="132" spans="1:7" s="44" customFormat="1" ht="25.5">
      <c r="A132" s="372" t="s">
        <v>182</v>
      </c>
      <c r="B132" s="306" t="s">
        <v>166</v>
      </c>
      <c r="C132" s="307"/>
      <c r="D132" s="450"/>
      <c r="E132" s="273"/>
      <c r="F132" s="263"/>
      <c r="G132" s="269"/>
    </row>
    <row r="133" spans="1:7" ht="25.5">
      <c r="A133" s="372" t="s">
        <v>528</v>
      </c>
      <c r="B133" s="306" t="s">
        <v>174</v>
      </c>
      <c r="C133" s="307"/>
      <c r="D133" s="450"/>
      <c r="E133" s="273"/>
      <c r="F133" s="263"/>
      <c r="G133" s="269"/>
    </row>
    <row r="134" spans="1:7">
      <c r="A134" s="372" t="s">
        <v>529</v>
      </c>
      <c r="B134" s="306" t="s">
        <v>585</v>
      </c>
      <c r="C134" s="307"/>
      <c r="D134" s="450"/>
      <c r="E134" s="273"/>
      <c r="F134" s="263"/>
      <c r="G134" s="269"/>
    </row>
    <row r="135" spans="1:7" s="44" customFormat="1" ht="25.5">
      <c r="A135" s="372" t="s">
        <v>532</v>
      </c>
      <c r="B135" s="306" t="s">
        <v>171</v>
      </c>
      <c r="C135" s="307"/>
      <c r="D135" s="450"/>
      <c r="E135" s="263"/>
      <c r="F135" s="263"/>
      <c r="G135" s="269"/>
    </row>
    <row r="136" spans="1:7" s="258" customFormat="1">
      <c r="A136" s="371">
        <v>1</v>
      </c>
      <c r="B136" s="310" t="s">
        <v>85</v>
      </c>
      <c r="C136" s="311" t="s">
        <v>11</v>
      </c>
      <c r="D136" s="351">
        <v>13387</v>
      </c>
      <c r="E136" s="274"/>
      <c r="F136" s="274"/>
      <c r="G136" s="269"/>
    </row>
    <row r="137" spans="1:7" s="258" customFormat="1">
      <c r="A137" s="371">
        <v>2</v>
      </c>
      <c r="B137" s="310" t="s">
        <v>86</v>
      </c>
      <c r="C137" s="311" t="s">
        <v>11</v>
      </c>
      <c r="D137" s="351">
        <v>1231</v>
      </c>
      <c r="E137" s="274"/>
      <c r="F137" s="274"/>
      <c r="G137" s="269"/>
    </row>
    <row r="138" spans="1:7" s="259" customFormat="1" ht="18.75">
      <c r="A138" s="371">
        <v>3</v>
      </c>
      <c r="B138" s="310" t="s">
        <v>88</v>
      </c>
      <c r="C138" s="311" t="s">
        <v>11</v>
      </c>
      <c r="D138" s="351">
        <v>982</v>
      </c>
      <c r="E138" s="274"/>
      <c r="F138" s="274"/>
      <c r="G138" s="269"/>
    </row>
    <row r="139" spans="1:7" s="259" customFormat="1" ht="18.75">
      <c r="A139" s="371">
        <v>4</v>
      </c>
      <c r="B139" s="310"/>
      <c r="C139" s="311"/>
      <c r="D139" s="351"/>
      <c r="E139" s="275"/>
      <c r="F139" s="274"/>
      <c r="G139" s="269"/>
    </row>
    <row r="140" spans="1:7" s="124" customFormat="1" ht="15">
      <c r="A140" s="386" t="s">
        <v>8</v>
      </c>
      <c r="B140" s="330" t="s">
        <v>54</v>
      </c>
      <c r="C140" s="168"/>
      <c r="D140" s="449"/>
      <c r="E140" s="269"/>
      <c r="F140" s="314"/>
      <c r="G140" s="269"/>
    </row>
    <row r="141" spans="1:7" s="2" customFormat="1" ht="38.25">
      <c r="A141" s="387" t="s">
        <v>76</v>
      </c>
      <c r="B141" s="173" t="s">
        <v>676</v>
      </c>
      <c r="C141" s="187"/>
      <c r="D141" s="452"/>
      <c r="E141" s="271"/>
      <c r="F141" s="269"/>
      <c r="G141" s="269"/>
    </row>
    <row r="142" spans="1:7" s="2" customFormat="1">
      <c r="A142" s="372" t="s">
        <v>183</v>
      </c>
      <c r="B142" s="177" t="s">
        <v>91</v>
      </c>
      <c r="C142" s="179" t="s">
        <v>19</v>
      </c>
      <c r="D142" s="452">
        <v>2</v>
      </c>
      <c r="E142" s="271"/>
      <c r="F142" s="269"/>
      <c r="G142" s="269"/>
    </row>
    <row r="143" spans="1:7" s="2" customFormat="1">
      <c r="A143" s="387" t="s">
        <v>103</v>
      </c>
      <c r="B143" s="173" t="s">
        <v>686</v>
      </c>
      <c r="C143" s="179"/>
      <c r="D143" s="452"/>
      <c r="E143" s="271"/>
      <c r="F143" s="269"/>
      <c r="G143" s="269"/>
    </row>
    <row r="144" spans="1:7" s="2" customFormat="1">
      <c r="A144" s="372" t="s">
        <v>573</v>
      </c>
      <c r="B144" s="177" t="s">
        <v>85</v>
      </c>
      <c r="C144" s="180" t="s">
        <v>19</v>
      </c>
      <c r="D144" s="449">
        <v>13</v>
      </c>
      <c r="E144" s="269"/>
      <c r="F144" s="269"/>
      <c r="G144" s="269"/>
    </row>
    <row r="145" spans="1:7" s="2" customFormat="1">
      <c r="A145" s="372" t="s">
        <v>586</v>
      </c>
      <c r="B145" s="177" t="s">
        <v>88</v>
      </c>
      <c r="C145" s="180" t="s">
        <v>19</v>
      </c>
      <c r="D145" s="449">
        <v>2</v>
      </c>
      <c r="E145" s="269"/>
      <c r="F145" s="269"/>
      <c r="G145" s="269"/>
    </row>
    <row r="146" spans="1:7" s="2" customFormat="1">
      <c r="A146" s="387">
        <v>4.3</v>
      </c>
      <c r="B146" s="173" t="s">
        <v>679</v>
      </c>
      <c r="C146" s="179"/>
      <c r="D146" s="449"/>
      <c r="E146" s="269"/>
      <c r="F146" s="269"/>
      <c r="G146" s="269"/>
    </row>
    <row r="147" spans="1:7" s="2" customFormat="1">
      <c r="A147" s="244" t="s">
        <v>350</v>
      </c>
      <c r="B147" s="177" t="s">
        <v>85</v>
      </c>
      <c r="C147" s="180" t="s">
        <v>19</v>
      </c>
      <c r="D147" s="449">
        <v>5</v>
      </c>
      <c r="E147" s="269"/>
      <c r="F147" s="269"/>
      <c r="G147" s="269"/>
    </row>
    <row r="148" spans="1:7" s="2" customFormat="1" ht="38.25">
      <c r="A148" s="387">
        <v>4.4000000000000004</v>
      </c>
      <c r="B148" s="173" t="s">
        <v>438</v>
      </c>
      <c r="C148" s="188"/>
      <c r="D148" s="449"/>
      <c r="E148" s="269"/>
      <c r="F148" s="269"/>
      <c r="G148" s="269"/>
    </row>
    <row r="149" spans="1:7" s="2" customFormat="1">
      <c r="A149" s="372" t="s">
        <v>345</v>
      </c>
      <c r="B149" s="175" t="s">
        <v>200</v>
      </c>
      <c r="C149" s="180" t="s">
        <v>19</v>
      </c>
      <c r="D149" s="449">
        <v>2</v>
      </c>
      <c r="E149" s="269"/>
      <c r="F149" s="269"/>
      <c r="G149" s="269"/>
    </row>
    <row r="150" spans="1:7" s="124" customFormat="1" ht="38.25">
      <c r="A150" s="387">
        <v>4.5</v>
      </c>
      <c r="B150" s="173" t="s">
        <v>432</v>
      </c>
      <c r="C150" s="174"/>
      <c r="D150" s="449"/>
      <c r="E150" s="269"/>
      <c r="F150" s="269"/>
      <c r="G150" s="269"/>
    </row>
    <row r="151" spans="1:7" s="124" customFormat="1">
      <c r="A151" s="372" t="s">
        <v>352</v>
      </c>
      <c r="B151" s="173" t="s">
        <v>91</v>
      </c>
      <c r="C151" s="179" t="s">
        <v>19</v>
      </c>
      <c r="D151" s="449">
        <v>2</v>
      </c>
      <c r="E151" s="269"/>
      <c r="F151" s="269"/>
      <c r="G151" s="269"/>
    </row>
    <row r="152" spans="1:7" s="124" customFormat="1">
      <c r="A152" s="372" t="s">
        <v>354</v>
      </c>
      <c r="B152" s="173" t="s">
        <v>90</v>
      </c>
      <c r="C152" s="179" t="s">
        <v>19</v>
      </c>
      <c r="D152" s="449">
        <v>0</v>
      </c>
      <c r="E152" s="269"/>
      <c r="F152" s="269"/>
      <c r="G152" s="269"/>
    </row>
    <row r="153" spans="1:7" s="2" customFormat="1">
      <c r="A153" s="372" t="s">
        <v>576</v>
      </c>
      <c r="B153" s="177" t="s">
        <v>85</v>
      </c>
      <c r="C153" s="179" t="s">
        <v>19</v>
      </c>
      <c r="D153" s="449">
        <v>18</v>
      </c>
      <c r="E153" s="269"/>
      <c r="F153" s="269"/>
      <c r="G153" s="269"/>
    </row>
    <row r="154" spans="1:7" s="44" customFormat="1" ht="18.75">
      <c r="A154" s="372" t="s">
        <v>587</v>
      </c>
      <c r="B154" s="177" t="s">
        <v>88</v>
      </c>
      <c r="C154" s="179" t="s">
        <v>19</v>
      </c>
      <c r="D154" s="449">
        <v>2</v>
      </c>
      <c r="E154" s="269"/>
      <c r="F154" s="269"/>
      <c r="G154" s="269"/>
    </row>
    <row r="155" spans="1:7" s="2" customFormat="1" ht="38.25">
      <c r="A155" s="387">
        <v>4.5999999999999996</v>
      </c>
      <c r="B155" s="173" t="s">
        <v>683</v>
      </c>
      <c r="C155" s="179" t="s">
        <v>151</v>
      </c>
      <c r="D155" s="449">
        <v>0.51</v>
      </c>
      <c r="E155" s="269"/>
      <c r="F155" s="269"/>
      <c r="G155" s="269"/>
    </row>
    <row r="156" spans="1:7" s="123" customFormat="1" ht="15">
      <c r="A156" s="388">
        <v>5</v>
      </c>
      <c r="B156" s="206" t="s">
        <v>172</v>
      </c>
      <c r="C156" s="168"/>
      <c r="D156" s="449"/>
      <c r="E156" s="269"/>
      <c r="F156" s="314"/>
      <c r="G156" s="269"/>
    </row>
    <row r="157" spans="1:7" s="123" customFormat="1" ht="38.25">
      <c r="A157" s="389">
        <v>5.0999999999999996</v>
      </c>
      <c r="B157" s="173" t="s">
        <v>687</v>
      </c>
      <c r="C157" s="180"/>
      <c r="D157" s="451"/>
      <c r="E157" s="270"/>
      <c r="F157" s="270"/>
      <c r="G157" s="269"/>
    </row>
    <row r="158" spans="1:7">
      <c r="A158" s="389" t="s">
        <v>249</v>
      </c>
      <c r="B158" s="182" t="s">
        <v>219</v>
      </c>
      <c r="C158" s="180"/>
      <c r="D158" s="451"/>
      <c r="E158" s="270"/>
      <c r="F158" s="270"/>
      <c r="G158" s="269"/>
    </row>
    <row r="159" spans="1:7">
      <c r="A159" s="390" t="s">
        <v>588</v>
      </c>
      <c r="B159" s="173" t="s">
        <v>91</v>
      </c>
      <c r="C159" s="180" t="s">
        <v>19</v>
      </c>
      <c r="D159" s="451">
        <v>2</v>
      </c>
      <c r="E159" s="270"/>
      <c r="F159" s="270"/>
      <c r="G159" s="269"/>
    </row>
    <row r="160" spans="1:7">
      <c r="A160" s="390" t="s">
        <v>589</v>
      </c>
      <c r="B160" s="189" t="s">
        <v>85</v>
      </c>
      <c r="C160" s="180" t="s">
        <v>19</v>
      </c>
      <c r="D160" s="451">
        <v>18</v>
      </c>
      <c r="E160" s="270"/>
      <c r="F160" s="270"/>
      <c r="G160" s="269"/>
    </row>
    <row r="161" spans="1:7">
      <c r="A161" s="390" t="s">
        <v>590</v>
      </c>
      <c r="B161" s="189" t="s">
        <v>88</v>
      </c>
      <c r="C161" s="180" t="s">
        <v>19</v>
      </c>
      <c r="D161" s="451">
        <v>2</v>
      </c>
      <c r="E161" s="270"/>
      <c r="F161" s="270"/>
      <c r="G161" s="269"/>
    </row>
    <row r="162" spans="1:7" s="123" customFormat="1" ht="15">
      <c r="A162" s="386">
        <v>6</v>
      </c>
      <c r="B162" s="206" t="s">
        <v>213</v>
      </c>
      <c r="C162" s="168"/>
      <c r="D162" s="449"/>
      <c r="E162" s="269"/>
      <c r="F162" s="314"/>
      <c r="G162" s="269"/>
    </row>
    <row r="163" spans="1:7" s="123" customFormat="1" ht="38.25">
      <c r="A163" s="387">
        <v>6.1</v>
      </c>
      <c r="B163" s="173" t="s">
        <v>439</v>
      </c>
      <c r="C163" s="179"/>
      <c r="D163" s="449"/>
      <c r="E163" s="269"/>
      <c r="F163" s="269"/>
      <c r="G163" s="269"/>
    </row>
    <row r="164" spans="1:7" s="123" customFormat="1">
      <c r="A164" s="387" t="s">
        <v>175</v>
      </c>
      <c r="B164" s="182" t="s">
        <v>210</v>
      </c>
      <c r="C164" s="179"/>
      <c r="D164" s="449"/>
      <c r="E164" s="269"/>
      <c r="F164" s="269"/>
      <c r="G164" s="269"/>
    </row>
    <row r="165" spans="1:7" s="123" customFormat="1">
      <c r="A165" s="372"/>
      <c r="B165" s="173" t="s">
        <v>211</v>
      </c>
      <c r="C165" s="179" t="s">
        <v>4</v>
      </c>
      <c r="D165" s="449">
        <v>0.56000000000000005</v>
      </c>
      <c r="E165" s="269"/>
      <c r="F165" s="269"/>
      <c r="G165" s="269"/>
    </row>
    <row r="166" spans="1:7" s="123" customFormat="1">
      <c r="A166" s="387" t="s">
        <v>176</v>
      </c>
      <c r="B166" s="182" t="s">
        <v>217</v>
      </c>
      <c r="C166" s="179"/>
      <c r="D166" s="449"/>
      <c r="E166" s="269"/>
      <c r="F166" s="269"/>
      <c r="G166" s="269"/>
    </row>
    <row r="167" spans="1:7" s="123" customFormat="1">
      <c r="A167" s="372"/>
      <c r="B167" s="173" t="s">
        <v>212</v>
      </c>
      <c r="C167" s="179" t="s">
        <v>4</v>
      </c>
      <c r="D167" s="449">
        <v>1.0499999999999998</v>
      </c>
      <c r="E167" s="269"/>
      <c r="F167" s="269"/>
      <c r="G167" s="269"/>
    </row>
    <row r="168" spans="1:7" ht="15">
      <c r="A168" s="386">
        <v>7</v>
      </c>
      <c r="B168" s="206" t="s">
        <v>216</v>
      </c>
      <c r="C168" s="179"/>
      <c r="D168" s="449"/>
      <c r="E168" s="269"/>
      <c r="F168" s="269"/>
      <c r="G168" s="269"/>
    </row>
    <row r="169" spans="1:7" ht="127.5">
      <c r="A169" s="387">
        <v>7.1</v>
      </c>
      <c r="B169" s="175" t="s">
        <v>440</v>
      </c>
      <c r="C169" s="184"/>
      <c r="D169" s="451"/>
      <c r="E169" s="270"/>
      <c r="F169" s="269"/>
      <c r="G169" s="269"/>
    </row>
    <row r="170" spans="1:7">
      <c r="A170" s="372" t="s">
        <v>143</v>
      </c>
      <c r="B170" s="175" t="s">
        <v>221</v>
      </c>
      <c r="C170" s="184" t="s">
        <v>19</v>
      </c>
      <c r="D170" s="451">
        <v>490</v>
      </c>
      <c r="E170" s="270"/>
      <c r="F170" s="269"/>
      <c r="G170" s="269"/>
    </row>
    <row r="171" spans="1:7">
      <c r="A171" s="372" t="s">
        <v>144</v>
      </c>
      <c r="B171" s="175" t="s">
        <v>206</v>
      </c>
      <c r="C171" s="184" t="s">
        <v>19</v>
      </c>
      <c r="D171" s="451">
        <v>20</v>
      </c>
      <c r="E171" s="270"/>
      <c r="F171" s="269"/>
      <c r="G171" s="269"/>
    </row>
    <row r="172" spans="1:7">
      <c r="A172" s="381"/>
      <c r="B172" s="169"/>
      <c r="C172" s="171"/>
      <c r="D172" s="449"/>
      <c r="E172" s="269"/>
      <c r="F172" s="269"/>
      <c r="G172" s="269"/>
    </row>
    <row r="173" spans="1:7" ht="30">
      <c r="A173" s="376" t="s">
        <v>190</v>
      </c>
      <c r="B173" s="163" t="s">
        <v>705</v>
      </c>
      <c r="C173" s="162"/>
      <c r="D173" s="454"/>
      <c r="E173" s="272"/>
      <c r="F173" s="272"/>
      <c r="G173" s="283"/>
    </row>
    <row r="174" spans="1:7" ht="38.25">
      <c r="A174" s="391"/>
      <c r="B174" s="239" t="s">
        <v>696</v>
      </c>
      <c r="C174" s="247" t="s">
        <v>53</v>
      </c>
      <c r="D174" s="351">
        <v>3</v>
      </c>
      <c r="E174" s="346"/>
      <c r="F174" s="344"/>
      <c r="G174" s="318"/>
    </row>
    <row r="175" spans="1:7" s="155" customFormat="1" ht="30">
      <c r="A175" s="392" t="s">
        <v>191</v>
      </c>
      <c r="B175" s="193" t="s">
        <v>442</v>
      </c>
      <c r="C175" s="194" t="s">
        <v>19</v>
      </c>
      <c r="D175" s="454">
        <v>1</v>
      </c>
      <c r="E175" s="272"/>
      <c r="F175" s="272"/>
      <c r="G175" s="283"/>
    </row>
    <row r="176" spans="1:7">
      <c r="A176" s="381" t="s">
        <v>42</v>
      </c>
      <c r="B176" s="347" t="s">
        <v>697</v>
      </c>
      <c r="C176" s="247" t="s">
        <v>19</v>
      </c>
      <c r="D176" s="351">
        <v>1</v>
      </c>
      <c r="E176" s="269"/>
      <c r="F176" s="269"/>
      <c r="G176" s="269"/>
    </row>
    <row r="177" spans="1:15">
      <c r="B177" s="347"/>
      <c r="C177" s="247"/>
      <c r="D177" s="351"/>
      <c r="E177" s="364"/>
      <c r="F177" s="364"/>
      <c r="G177" s="364"/>
    </row>
    <row r="178" spans="1:15" ht="15">
      <c r="A178" s="394"/>
      <c r="B178" s="309" t="s">
        <v>84</v>
      </c>
      <c r="C178" s="246"/>
      <c r="D178" s="351"/>
      <c r="E178" s="346"/>
      <c r="F178" s="344"/>
      <c r="G178" s="318"/>
    </row>
    <row r="179" spans="1:15">
      <c r="A179" s="394"/>
      <c r="B179" s="305" t="s">
        <v>527</v>
      </c>
      <c r="C179" s="246"/>
      <c r="D179" s="351"/>
      <c r="E179" s="346"/>
      <c r="F179" s="344"/>
      <c r="G179" s="318"/>
    </row>
    <row r="180" spans="1:15" ht="25.5">
      <c r="A180" s="394"/>
      <c r="B180" s="306" t="s">
        <v>580</v>
      </c>
      <c r="C180" s="352" t="s">
        <v>4</v>
      </c>
      <c r="D180" s="351">
        <v>222.65</v>
      </c>
      <c r="E180" s="346"/>
      <c r="F180" s="344"/>
      <c r="G180" s="318"/>
      <c r="O180" s="351">
        <f>3.1415*9*9*3.5/4</f>
        <v>222.65381250000002</v>
      </c>
    </row>
    <row r="181" spans="1:15" ht="15">
      <c r="A181" s="394"/>
      <c r="B181" s="353" t="s">
        <v>341</v>
      </c>
      <c r="C181" s="354"/>
      <c r="D181" s="355"/>
      <c r="E181" s="346"/>
      <c r="F181" s="344"/>
      <c r="G181" s="318"/>
    </row>
    <row r="182" spans="1:15" ht="15">
      <c r="A182" s="394"/>
      <c r="B182" s="353" t="s">
        <v>706</v>
      </c>
      <c r="C182" s="356"/>
      <c r="D182" s="357"/>
      <c r="E182" s="346"/>
      <c r="F182" s="344"/>
      <c r="G182" s="318"/>
    </row>
    <row r="183" spans="1:15">
      <c r="A183" s="394"/>
      <c r="B183" s="358" t="s">
        <v>707</v>
      </c>
      <c r="C183" s="359" t="s">
        <v>4</v>
      </c>
      <c r="D183" s="360">
        <v>6.8</v>
      </c>
      <c r="E183" s="346"/>
      <c r="F183" s="344"/>
      <c r="G183" s="240"/>
      <c r="O183" s="360">
        <f>3.1415*7.6*7.6*0.15/4</f>
        <v>6.8044889999999993</v>
      </c>
    </row>
    <row r="184" spans="1:15" ht="15">
      <c r="A184" s="394"/>
      <c r="B184" s="353" t="s">
        <v>196</v>
      </c>
      <c r="C184" s="356"/>
      <c r="D184" s="357"/>
      <c r="E184" s="346"/>
      <c r="F184" s="344"/>
      <c r="G184" s="318"/>
    </row>
    <row r="185" spans="1:15" ht="25.5">
      <c r="A185" s="394"/>
      <c r="B185" s="361" t="s">
        <v>342</v>
      </c>
      <c r="C185" s="356"/>
      <c r="D185" s="357"/>
      <c r="E185" s="346"/>
      <c r="F185" s="344"/>
      <c r="G185" s="318"/>
    </row>
    <row r="186" spans="1:15">
      <c r="A186" s="394"/>
      <c r="B186" s="358" t="s">
        <v>708</v>
      </c>
      <c r="C186" s="359" t="s">
        <v>4</v>
      </c>
      <c r="D186" s="360">
        <v>7.74</v>
      </c>
      <c r="E186" s="346"/>
      <c r="F186" s="344"/>
      <c r="G186" s="318"/>
      <c r="O186" s="485">
        <f>3.1415*7.5*7.5*0.175/4</f>
        <v>7.7310351562500008</v>
      </c>
    </row>
    <row r="187" spans="1:15">
      <c r="A187" s="394"/>
      <c r="B187" s="358" t="s">
        <v>709</v>
      </c>
      <c r="C187" s="359" t="s">
        <v>4</v>
      </c>
      <c r="D187" s="360">
        <v>7.43</v>
      </c>
      <c r="E187" s="346"/>
      <c r="F187" s="344"/>
      <c r="G187" s="318"/>
      <c r="O187" s="485">
        <f>3.1415*7.35*7.35*0.175/4</f>
        <v>7.4248861640624995</v>
      </c>
    </row>
    <row r="188" spans="1:15">
      <c r="A188" s="394"/>
      <c r="B188" s="358" t="s">
        <v>710</v>
      </c>
      <c r="C188" s="359" t="s">
        <v>4</v>
      </c>
      <c r="D188" s="360">
        <v>4.05</v>
      </c>
      <c r="E188" s="346"/>
      <c r="F188" s="344"/>
      <c r="G188" s="318"/>
      <c r="O188" s="485">
        <f>3.1415*7.35*0.175</f>
        <v>4.0407543749999997</v>
      </c>
    </row>
    <row r="189" spans="1:15" ht="15">
      <c r="A189" s="394"/>
      <c r="B189" s="353" t="s">
        <v>83</v>
      </c>
      <c r="C189" s="356"/>
      <c r="D189" s="357"/>
      <c r="E189" s="346"/>
      <c r="F189" s="344"/>
      <c r="G189" s="318"/>
      <c r="O189" s="486"/>
    </row>
    <row r="190" spans="1:15">
      <c r="A190" s="394"/>
      <c r="B190" s="362" t="s">
        <v>343</v>
      </c>
      <c r="C190" s="363" t="s">
        <v>151</v>
      </c>
      <c r="D190" s="360">
        <v>1.93</v>
      </c>
      <c r="E190" s="346"/>
      <c r="F190" s="344"/>
      <c r="G190" s="318"/>
      <c r="O190" s="485">
        <f>+SUM(O186:O188)*10%</f>
        <v>1.9196675695312502</v>
      </c>
    </row>
    <row r="191" spans="1:15" ht="25.5">
      <c r="A191" s="394"/>
      <c r="B191" s="358" t="s">
        <v>711</v>
      </c>
      <c r="C191" s="363" t="s">
        <v>423</v>
      </c>
      <c r="D191" s="360">
        <v>1</v>
      </c>
      <c r="E191" s="346"/>
      <c r="F191" s="344"/>
      <c r="G191" s="318"/>
    </row>
    <row r="192" spans="1:15">
      <c r="A192" s="395"/>
      <c r="B192" s="365"/>
      <c r="C192" s="366"/>
      <c r="D192" s="367"/>
      <c r="E192" s="368"/>
      <c r="F192" s="369"/>
    </row>
    <row r="193" spans="1:15" ht="15">
      <c r="A193" s="379" t="s">
        <v>42</v>
      </c>
      <c r="B193" s="330" t="s">
        <v>361</v>
      </c>
      <c r="C193" s="171"/>
      <c r="D193" s="449"/>
      <c r="E193" s="269"/>
      <c r="F193" s="269"/>
      <c r="G193" s="269"/>
    </row>
    <row r="194" spans="1:15" ht="38.25">
      <c r="A194" s="379"/>
      <c r="B194" s="169" t="s">
        <v>362</v>
      </c>
      <c r="C194" s="171"/>
      <c r="D194" s="449"/>
      <c r="E194" s="269"/>
      <c r="F194" s="269"/>
      <c r="G194" s="269"/>
    </row>
    <row r="195" spans="1:15" ht="38.25">
      <c r="A195" s="379"/>
      <c r="B195" s="239" t="s">
        <v>674</v>
      </c>
      <c r="C195" s="171"/>
      <c r="D195" s="449"/>
      <c r="E195" s="269"/>
      <c r="F195" s="269"/>
      <c r="G195" s="269"/>
    </row>
    <row r="196" spans="1:15">
      <c r="A196" s="379"/>
      <c r="B196" s="169" t="s">
        <v>360</v>
      </c>
      <c r="C196" s="171" t="s">
        <v>49</v>
      </c>
      <c r="D196" s="449">
        <v>530</v>
      </c>
      <c r="E196" s="269"/>
      <c r="F196" s="269"/>
      <c r="G196" s="269"/>
    </row>
    <row r="197" spans="1:15">
      <c r="A197" s="396"/>
      <c r="B197" s="183"/>
      <c r="C197" s="172"/>
      <c r="D197" s="451"/>
      <c r="E197" s="270"/>
      <c r="F197" s="269"/>
      <c r="G197" s="269"/>
    </row>
    <row r="198" spans="1:15" ht="30">
      <c r="A198" s="376" t="s">
        <v>192</v>
      </c>
      <c r="B198" s="163" t="s">
        <v>443</v>
      </c>
      <c r="C198" s="162"/>
      <c r="D198" s="454"/>
      <c r="E198" s="272"/>
      <c r="F198" s="272"/>
      <c r="G198" s="283"/>
    </row>
    <row r="199" spans="1:15" ht="114.75">
      <c r="A199" s="379" t="s">
        <v>42</v>
      </c>
      <c r="B199" s="195" t="s">
        <v>444</v>
      </c>
      <c r="C199" s="168"/>
      <c r="D199" s="449"/>
      <c r="E199" s="269"/>
      <c r="F199" s="314"/>
      <c r="G199" s="314"/>
    </row>
    <row r="200" spans="1:15">
      <c r="A200" s="379" t="s">
        <v>43</v>
      </c>
      <c r="B200" s="231" t="s">
        <v>713</v>
      </c>
      <c r="C200" s="171" t="s">
        <v>19</v>
      </c>
      <c r="D200" s="449">
        <v>1</v>
      </c>
      <c r="E200" s="269"/>
      <c r="F200" s="269"/>
      <c r="G200" s="269"/>
    </row>
    <row r="201" spans="1:15" s="155" customFormat="1" ht="15">
      <c r="A201" s="397" t="s">
        <v>71</v>
      </c>
      <c r="B201" s="332" t="s">
        <v>341</v>
      </c>
      <c r="C201" s="196"/>
      <c r="D201" s="455"/>
      <c r="E201" s="314"/>
      <c r="F201" s="314"/>
      <c r="G201" s="269"/>
    </row>
    <row r="202" spans="1:15" s="155" customFormat="1" ht="15">
      <c r="A202" s="397">
        <v>2</v>
      </c>
      <c r="B202" s="332" t="s">
        <v>196</v>
      </c>
      <c r="C202" s="197"/>
      <c r="D202" s="456"/>
      <c r="E202" s="314"/>
      <c r="F202" s="269"/>
      <c r="G202" s="269"/>
    </row>
    <row r="203" spans="1:15" s="155" customFormat="1" ht="25.5">
      <c r="A203" s="398">
        <v>2.1</v>
      </c>
      <c r="B203" s="190" t="s">
        <v>342</v>
      </c>
      <c r="C203" s="197"/>
      <c r="D203" s="456"/>
      <c r="E203" s="314"/>
      <c r="F203" s="269"/>
      <c r="G203" s="269"/>
    </row>
    <row r="204" spans="1:15" s="155" customFormat="1" ht="15">
      <c r="A204" s="398"/>
      <c r="B204" s="190" t="s">
        <v>712</v>
      </c>
      <c r="C204" s="199" t="s">
        <v>4</v>
      </c>
      <c r="D204" s="457">
        <v>73.599999999999994</v>
      </c>
      <c r="E204" s="350"/>
      <c r="F204" s="269"/>
      <c r="G204" s="269"/>
      <c r="O204" s="457">
        <f>0.785*12.5*12.5*0.6</f>
        <v>73.59375</v>
      </c>
    </row>
    <row r="205" spans="1:15" s="155" customFormat="1">
      <c r="A205" s="399"/>
      <c r="B205" s="198" t="s">
        <v>343</v>
      </c>
      <c r="C205" s="199" t="s">
        <v>4</v>
      </c>
      <c r="D205" s="457">
        <v>15.28</v>
      </c>
      <c r="E205" s="269"/>
      <c r="F205" s="269"/>
      <c r="G205" s="269"/>
      <c r="O205" s="457">
        <f>3.1415*12*0.45*0.9</f>
        <v>15.267690000000002</v>
      </c>
    </row>
    <row r="206" spans="1:15" s="155" customFormat="1" ht="15">
      <c r="A206" s="397">
        <v>3</v>
      </c>
      <c r="B206" s="332" t="s">
        <v>83</v>
      </c>
      <c r="C206" s="197"/>
      <c r="D206" s="456"/>
      <c r="E206" s="314"/>
      <c r="F206" s="269"/>
      <c r="G206" s="269"/>
      <c r="O206" s="456"/>
    </row>
    <row r="207" spans="1:15" s="155" customFormat="1">
      <c r="A207" s="400">
        <v>3.1</v>
      </c>
      <c r="B207" s="200" t="s">
        <v>343</v>
      </c>
      <c r="C207" s="201" t="s">
        <v>151</v>
      </c>
      <c r="D207" s="457">
        <v>8.9</v>
      </c>
      <c r="E207" s="269"/>
      <c r="F207" s="269"/>
      <c r="G207" s="269"/>
      <c r="O207" s="457">
        <f>+(O205+O204)*10%</f>
        <v>8.8861439999999998</v>
      </c>
    </row>
    <row r="208" spans="1:15" s="155" customFormat="1" ht="15">
      <c r="A208" s="397">
        <v>4</v>
      </c>
      <c r="B208" s="332" t="s">
        <v>54</v>
      </c>
      <c r="C208" s="197"/>
      <c r="D208" s="456"/>
      <c r="E208" s="314"/>
      <c r="F208" s="269"/>
      <c r="G208" s="269"/>
    </row>
    <row r="209" spans="1:7" s="155" customFormat="1" ht="15">
      <c r="A209" s="400">
        <v>4.0999999999999996</v>
      </c>
      <c r="B209" s="173" t="s">
        <v>679</v>
      </c>
      <c r="C209" s="197"/>
      <c r="D209" s="456"/>
      <c r="E209" s="314"/>
      <c r="F209" s="269"/>
      <c r="G209" s="269"/>
    </row>
    <row r="210" spans="1:7" s="155" customFormat="1">
      <c r="A210" s="399"/>
      <c r="B210" s="202" t="s">
        <v>90</v>
      </c>
      <c r="C210" s="199" t="s">
        <v>19</v>
      </c>
      <c r="D210" s="458">
        <v>2</v>
      </c>
      <c r="E210" s="269"/>
      <c r="F210" s="269"/>
      <c r="G210" s="269"/>
    </row>
    <row r="211" spans="1:7" s="155" customFormat="1">
      <c r="A211" s="400">
        <v>4.2</v>
      </c>
      <c r="B211" s="173" t="s">
        <v>688</v>
      </c>
      <c r="C211" s="199"/>
      <c r="D211" s="458"/>
      <c r="E211" s="269"/>
      <c r="F211" s="269"/>
      <c r="G211" s="269"/>
    </row>
    <row r="212" spans="1:7" s="155" customFormat="1">
      <c r="A212" s="399"/>
      <c r="B212" s="202" t="s">
        <v>379</v>
      </c>
      <c r="C212" s="199" t="s">
        <v>19</v>
      </c>
      <c r="D212" s="458">
        <v>2</v>
      </c>
      <c r="E212" s="269"/>
      <c r="F212" s="269"/>
      <c r="G212" s="269"/>
    </row>
    <row r="213" spans="1:7" s="155" customFormat="1" ht="38.25">
      <c r="A213" s="400">
        <v>4.3</v>
      </c>
      <c r="B213" s="173" t="s">
        <v>432</v>
      </c>
      <c r="C213" s="199"/>
      <c r="D213" s="458"/>
      <c r="E213" s="269"/>
      <c r="F213" s="269"/>
      <c r="G213" s="269"/>
    </row>
    <row r="214" spans="1:7" s="155" customFormat="1">
      <c r="A214" s="399"/>
      <c r="B214" s="202" t="s">
        <v>344</v>
      </c>
      <c r="C214" s="199" t="s">
        <v>19</v>
      </c>
      <c r="D214" s="458">
        <v>2</v>
      </c>
      <c r="E214" s="269"/>
      <c r="F214" s="269"/>
      <c r="G214" s="269"/>
    </row>
    <row r="215" spans="1:7" s="155" customFormat="1">
      <c r="A215" s="399"/>
      <c r="B215" s="202" t="s">
        <v>90</v>
      </c>
      <c r="C215" s="199" t="s">
        <v>19</v>
      </c>
      <c r="D215" s="458">
        <v>2</v>
      </c>
      <c r="E215" s="269"/>
      <c r="F215" s="269"/>
      <c r="G215" s="269"/>
    </row>
    <row r="216" spans="1:7" s="155" customFormat="1" ht="38.25">
      <c r="A216" s="400">
        <v>4.4000000000000004</v>
      </c>
      <c r="B216" s="173" t="s">
        <v>437</v>
      </c>
      <c r="C216" s="197"/>
      <c r="D216" s="456"/>
      <c r="E216" s="314"/>
      <c r="F216" s="269"/>
      <c r="G216" s="269"/>
    </row>
    <row r="217" spans="1:7" s="155" customFormat="1" ht="25.5">
      <c r="A217" s="400"/>
      <c r="B217" s="176" t="s">
        <v>363</v>
      </c>
      <c r="C217" s="197"/>
      <c r="D217" s="456"/>
      <c r="E217" s="314"/>
      <c r="F217" s="269"/>
      <c r="G217" s="269"/>
    </row>
    <row r="218" spans="1:7" s="155" customFormat="1">
      <c r="A218" s="399" t="s">
        <v>345</v>
      </c>
      <c r="B218" s="202" t="s">
        <v>376</v>
      </c>
      <c r="C218" s="201" t="s">
        <v>11</v>
      </c>
      <c r="D218" s="459">
        <v>60</v>
      </c>
      <c r="E218" s="271"/>
      <c r="F218" s="269"/>
      <c r="G218" s="269"/>
    </row>
    <row r="219" spans="1:7" s="155" customFormat="1">
      <c r="A219" s="399" t="s">
        <v>346</v>
      </c>
      <c r="B219" s="202" t="s">
        <v>380</v>
      </c>
      <c r="C219" s="201" t="s">
        <v>11</v>
      </c>
      <c r="D219" s="459">
        <v>60</v>
      </c>
      <c r="E219" s="271"/>
      <c r="F219" s="269"/>
      <c r="G219" s="269"/>
    </row>
    <row r="220" spans="1:7" s="155" customFormat="1">
      <c r="A220" s="400">
        <v>4.5</v>
      </c>
      <c r="B220" s="203" t="s">
        <v>689</v>
      </c>
      <c r="C220" s="199"/>
      <c r="D220" s="458"/>
      <c r="E220" s="269"/>
      <c r="F220" s="269"/>
      <c r="G220" s="269"/>
    </row>
    <row r="221" spans="1:7" s="155" customFormat="1" ht="38.25">
      <c r="A221" s="400"/>
      <c r="B221" s="192" t="s">
        <v>690</v>
      </c>
      <c r="C221" s="199"/>
      <c r="D221" s="458"/>
      <c r="E221" s="269"/>
      <c r="F221" s="269"/>
      <c r="G221" s="269"/>
    </row>
    <row r="222" spans="1:7" s="155" customFormat="1">
      <c r="A222" s="400"/>
      <c r="B222" s="192" t="s">
        <v>90</v>
      </c>
      <c r="C222" s="199" t="s">
        <v>19</v>
      </c>
      <c r="D222" s="458">
        <v>2</v>
      </c>
      <c r="E222" s="269"/>
      <c r="F222" s="269"/>
      <c r="G222" s="269"/>
    </row>
    <row r="223" spans="1:7" s="155" customFormat="1">
      <c r="A223" s="399"/>
      <c r="B223" s="202" t="s">
        <v>88</v>
      </c>
      <c r="C223" s="199" t="s">
        <v>19</v>
      </c>
      <c r="D223" s="458">
        <v>2</v>
      </c>
      <c r="E223" s="269"/>
      <c r="F223" s="269"/>
      <c r="G223" s="269"/>
    </row>
    <row r="224" spans="1:7" s="155" customFormat="1" ht="15">
      <c r="A224" s="397">
        <v>5</v>
      </c>
      <c r="B224" s="332" t="s">
        <v>201</v>
      </c>
      <c r="C224" s="197"/>
      <c r="D224" s="456"/>
      <c r="E224" s="314"/>
      <c r="F224" s="269"/>
      <c r="G224" s="269"/>
    </row>
    <row r="225" spans="1:7" s="155" customFormat="1">
      <c r="A225" s="401">
        <v>5.0999999999999996</v>
      </c>
      <c r="B225" s="200" t="s">
        <v>102</v>
      </c>
      <c r="C225" s="199"/>
      <c r="D225" s="459"/>
      <c r="E225" s="271"/>
      <c r="F225" s="269"/>
      <c r="G225" s="269"/>
    </row>
    <row r="226" spans="1:7" s="155" customFormat="1" ht="51">
      <c r="A226" s="398"/>
      <c r="B226" s="204" t="s">
        <v>445</v>
      </c>
      <c r="C226" s="199" t="s">
        <v>52</v>
      </c>
      <c r="D226" s="459">
        <v>1</v>
      </c>
      <c r="E226" s="271"/>
      <c r="F226" s="269"/>
      <c r="G226" s="269"/>
    </row>
    <row r="227" spans="1:7" s="155" customFormat="1" ht="15">
      <c r="A227" s="397">
        <v>6</v>
      </c>
      <c r="B227" s="332" t="s">
        <v>128</v>
      </c>
      <c r="C227" s="197"/>
      <c r="D227" s="458"/>
      <c r="E227" s="269"/>
      <c r="F227" s="269"/>
      <c r="G227" s="269"/>
    </row>
    <row r="228" spans="1:7" s="155" customFormat="1">
      <c r="A228" s="400">
        <v>6.1</v>
      </c>
      <c r="B228" s="200" t="s">
        <v>130</v>
      </c>
      <c r="C228" s="199"/>
      <c r="D228" s="460"/>
      <c r="E228" s="270"/>
      <c r="F228" s="269"/>
      <c r="G228" s="269"/>
    </row>
    <row r="229" spans="1:7" s="155" customFormat="1" ht="38.25">
      <c r="A229" s="399"/>
      <c r="B229" s="204" t="s">
        <v>446</v>
      </c>
      <c r="C229" s="199"/>
      <c r="D229" s="460"/>
      <c r="E229" s="270"/>
      <c r="F229" s="269"/>
      <c r="G229" s="269"/>
    </row>
    <row r="230" spans="1:7" s="155" customFormat="1">
      <c r="A230" s="399"/>
      <c r="B230" s="198" t="s">
        <v>344</v>
      </c>
      <c r="C230" s="199" t="s">
        <v>19</v>
      </c>
      <c r="D230" s="460">
        <v>2</v>
      </c>
      <c r="E230" s="270"/>
      <c r="F230" s="269"/>
      <c r="G230" s="269"/>
    </row>
    <row r="231" spans="1:7" s="155" customFormat="1">
      <c r="A231" s="400">
        <v>6.2</v>
      </c>
      <c r="B231" s="200" t="s">
        <v>127</v>
      </c>
      <c r="C231" s="199"/>
      <c r="D231" s="460"/>
      <c r="E231" s="270"/>
      <c r="F231" s="269"/>
      <c r="G231" s="269"/>
    </row>
    <row r="232" spans="1:7" s="155" customFormat="1" ht="25.5">
      <c r="A232" s="399"/>
      <c r="B232" s="205" t="s">
        <v>441</v>
      </c>
      <c r="C232" s="199" t="s">
        <v>19</v>
      </c>
      <c r="D232" s="460">
        <v>1</v>
      </c>
      <c r="E232" s="270"/>
      <c r="F232" s="269"/>
      <c r="G232" s="269"/>
    </row>
    <row r="233" spans="1:7" ht="15">
      <c r="A233" s="402"/>
      <c r="B233" s="206"/>
      <c r="C233" s="207"/>
      <c r="D233" s="449"/>
      <c r="E233" s="269"/>
      <c r="F233" s="314"/>
      <c r="G233" s="314"/>
    </row>
    <row r="234" spans="1:7" ht="30">
      <c r="A234" s="376" t="s">
        <v>193</v>
      </c>
      <c r="B234" s="163" t="s">
        <v>447</v>
      </c>
      <c r="C234" s="162"/>
      <c r="D234" s="454"/>
      <c r="E234" s="272"/>
      <c r="F234" s="272"/>
      <c r="G234" s="283"/>
    </row>
    <row r="235" spans="1:7" ht="114.75">
      <c r="A235" s="379" t="s">
        <v>42</v>
      </c>
      <c r="B235" s="195" t="s">
        <v>448</v>
      </c>
      <c r="C235" s="171"/>
      <c r="D235" s="449"/>
      <c r="E235" s="269"/>
      <c r="F235" s="269"/>
      <c r="G235" s="269"/>
    </row>
    <row r="236" spans="1:7">
      <c r="A236" s="379" t="s">
        <v>43</v>
      </c>
      <c r="B236" s="231" t="s">
        <v>714</v>
      </c>
      <c r="C236" s="171" t="s">
        <v>334</v>
      </c>
      <c r="D236" s="449">
        <v>1</v>
      </c>
      <c r="E236" s="269"/>
      <c r="F236" s="269"/>
      <c r="G236" s="269"/>
    </row>
    <row r="237" spans="1:7" s="155" customFormat="1" ht="15">
      <c r="A237" s="397" t="s">
        <v>71</v>
      </c>
      <c r="B237" s="332" t="s">
        <v>347</v>
      </c>
      <c r="C237" s="196"/>
      <c r="D237" s="455"/>
      <c r="E237" s="314"/>
      <c r="F237" s="314"/>
      <c r="G237" s="269"/>
    </row>
    <row r="238" spans="1:7" s="155" customFormat="1" ht="15">
      <c r="A238" s="397">
        <v>2</v>
      </c>
      <c r="B238" s="332" t="s">
        <v>196</v>
      </c>
      <c r="C238" s="208"/>
      <c r="D238" s="461"/>
      <c r="E238" s="269"/>
      <c r="F238" s="269"/>
      <c r="G238" s="269"/>
    </row>
    <row r="239" spans="1:7" s="155" customFormat="1" ht="25.5">
      <c r="A239" s="403">
        <v>2.1</v>
      </c>
      <c r="B239" s="190" t="s">
        <v>197</v>
      </c>
      <c r="C239" s="208"/>
      <c r="D239" s="461"/>
      <c r="E239" s="269"/>
      <c r="F239" s="269"/>
      <c r="G239" s="269"/>
    </row>
    <row r="240" spans="1:7" s="155" customFormat="1">
      <c r="A240" s="404" t="s">
        <v>223</v>
      </c>
      <c r="B240" s="204" t="s">
        <v>715</v>
      </c>
      <c r="C240" s="208" t="s">
        <v>4</v>
      </c>
      <c r="D240" s="461">
        <v>30.15</v>
      </c>
      <c r="E240" s="269"/>
      <c r="F240" s="269"/>
      <c r="G240" s="269"/>
    </row>
    <row r="241" spans="1:7" s="155" customFormat="1">
      <c r="A241" s="404"/>
      <c r="B241" s="204" t="s">
        <v>348</v>
      </c>
      <c r="C241" s="208" t="s">
        <v>4</v>
      </c>
      <c r="D241" s="461">
        <v>10.19</v>
      </c>
      <c r="E241" s="269"/>
      <c r="F241" s="269"/>
      <c r="G241" s="269"/>
    </row>
    <row r="242" spans="1:7" s="155" customFormat="1" ht="15">
      <c r="A242" s="397">
        <v>3</v>
      </c>
      <c r="B242" s="332" t="s">
        <v>349</v>
      </c>
      <c r="C242" s="208"/>
      <c r="D242" s="461"/>
      <c r="E242" s="269"/>
      <c r="F242" s="269"/>
      <c r="G242" s="269"/>
    </row>
    <row r="243" spans="1:7" s="155" customFormat="1">
      <c r="A243" s="403"/>
      <c r="B243" s="173" t="s">
        <v>449</v>
      </c>
      <c r="C243" s="208"/>
      <c r="D243" s="461"/>
      <c r="E243" s="269"/>
      <c r="F243" s="269"/>
      <c r="G243" s="269"/>
    </row>
    <row r="244" spans="1:7" s="155" customFormat="1">
      <c r="A244" s="404"/>
      <c r="B244" s="204" t="s">
        <v>348</v>
      </c>
      <c r="C244" s="208" t="s">
        <v>151</v>
      </c>
      <c r="D244" s="461">
        <v>4.04</v>
      </c>
      <c r="E244" s="269"/>
      <c r="F244" s="269"/>
      <c r="G244" s="269"/>
    </row>
    <row r="245" spans="1:7" s="155" customFormat="1" ht="15">
      <c r="A245" s="397">
        <v>4</v>
      </c>
      <c r="B245" s="332" t="s">
        <v>54</v>
      </c>
      <c r="C245" s="208"/>
      <c r="D245" s="461"/>
      <c r="E245" s="269"/>
      <c r="F245" s="269"/>
      <c r="G245" s="269"/>
    </row>
    <row r="246" spans="1:7" s="155" customFormat="1">
      <c r="A246" s="405">
        <v>4.0999999999999996</v>
      </c>
      <c r="B246" s="173" t="s">
        <v>679</v>
      </c>
      <c r="C246" s="208"/>
      <c r="D246" s="461"/>
      <c r="E246" s="269"/>
      <c r="F246" s="269"/>
      <c r="G246" s="269"/>
    </row>
    <row r="247" spans="1:7" s="155" customFormat="1">
      <c r="A247" s="406"/>
      <c r="B247" s="209" t="s">
        <v>375</v>
      </c>
      <c r="C247" s="208" t="s">
        <v>19</v>
      </c>
      <c r="D247" s="461">
        <v>2</v>
      </c>
      <c r="E247" s="269"/>
      <c r="F247" s="269"/>
      <c r="G247" s="269"/>
    </row>
    <row r="248" spans="1:7" s="155" customFormat="1">
      <c r="A248" s="405">
        <v>4.2</v>
      </c>
      <c r="B248" s="173" t="s">
        <v>691</v>
      </c>
      <c r="C248" s="208"/>
      <c r="D248" s="461"/>
      <c r="E248" s="269"/>
      <c r="F248" s="269"/>
      <c r="G248" s="269"/>
    </row>
    <row r="249" spans="1:7" s="155" customFormat="1">
      <c r="A249" s="406"/>
      <c r="B249" s="202" t="s">
        <v>377</v>
      </c>
      <c r="C249" s="208" t="s">
        <v>19</v>
      </c>
      <c r="D249" s="461">
        <v>2</v>
      </c>
      <c r="E249" s="269"/>
      <c r="F249" s="269"/>
      <c r="G249" s="269"/>
    </row>
    <row r="250" spans="1:7" s="155" customFormat="1" ht="38.25">
      <c r="A250" s="405">
        <v>4.3</v>
      </c>
      <c r="B250" s="173" t="s">
        <v>432</v>
      </c>
      <c r="C250" s="208"/>
      <c r="D250" s="461"/>
      <c r="E250" s="269"/>
      <c r="F250" s="269"/>
      <c r="G250" s="269"/>
    </row>
    <row r="251" spans="1:7" s="155" customFormat="1">
      <c r="A251" s="406" t="s">
        <v>350</v>
      </c>
      <c r="B251" s="202" t="s">
        <v>376</v>
      </c>
      <c r="C251" s="208" t="s">
        <v>1</v>
      </c>
      <c r="D251" s="461">
        <v>2</v>
      </c>
      <c r="E251" s="269"/>
      <c r="F251" s="269"/>
      <c r="G251" s="269"/>
    </row>
    <row r="252" spans="1:7" s="155" customFormat="1">
      <c r="A252" s="406" t="s">
        <v>351</v>
      </c>
      <c r="B252" s="202" t="s">
        <v>377</v>
      </c>
      <c r="C252" s="208" t="s">
        <v>1</v>
      </c>
      <c r="D252" s="461">
        <v>2</v>
      </c>
      <c r="E252" s="269"/>
      <c r="F252" s="269"/>
      <c r="G252" s="269"/>
    </row>
    <row r="253" spans="1:7" s="155" customFormat="1" ht="38.25">
      <c r="A253" s="405">
        <v>4.4000000000000004</v>
      </c>
      <c r="B253" s="173" t="s">
        <v>437</v>
      </c>
      <c r="C253" s="208"/>
      <c r="D253" s="461">
        <v>0</v>
      </c>
      <c r="E253" s="269"/>
      <c r="F253" s="269"/>
      <c r="G253" s="269"/>
    </row>
    <row r="254" spans="1:7" s="155" customFormat="1" ht="25.5">
      <c r="A254" s="405"/>
      <c r="B254" s="176" t="s">
        <v>363</v>
      </c>
      <c r="C254" s="208"/>
      <c r="D254" s="461"/>
      <c r="E254" s="269"/>
      <c r="F254" s="269"/>
      <c r="G254" s="269"/>
    </row>
    <row r="255" spans="1:7" s="155" customFormat="1">
      <c r="A255" s="406" t="s">
        <v>345</v>
      </c>
      <c r="B255" s="202" t="s">
        <v>376</v>
      </c>
      <c r="C255" s="210" t="s">
        <v>11</v>
      </c>
      <c r="D255" s="461">
        <v>30</v>
      </c>
      <c r="E255" s="269"/>
      <c r="F255" s="269"/>
      <c r="G255" s="269"/>
    </row>
    <row r="256" spans="1:7" s="155" customFormat="1">
      <c r="A256" s="406" t="s">
        <v>346</v>
      </c>
      <c r="B256" s="202" t="s">
        <v>378</v>
      </c>
      <c r="C256" s="210" t="s">
        <v>11</v>
      </c>
      <c r="D256" s="461">
        <v>30</v>
      </c>
      <c r="E256" s="269"/>
      <c r="F256" s="269"/>
      <c r="G256" s="269"/>
    </row>
    <row r="257" spans="1:7" s="155" customFormat="1" ht="38.25">
      <c r="A257" s="405">
        <v>4.5</v>
      </c>
      <c r="B257" s="190" t="s">
        <v>692</v>
      </c>
      <c r="C257" s="208"/>
      <c r="D257" s="461"/>
      <c r="E257" s="269"/>
      <c r="F257" s="269"/>
      <c r="G257" s="269"/>
    </row>
    <row r="258" spans="1:7" s="155" customFormat="1">
      <c r="A258" s="406" t="s">
        <v>352</v>
      </c>
      <c r="B258" s="202" t="s">
        <v>353</v>
      </c>
      <c r="C258" s="208" t="s">
        <v>1</v>
      </c>
      <c r="D258" s="461">
        <v>2</v>
      </c>
      <c r="E258" s="269"/>
      <c r="F258" s="269"/>
      <c r="G258" s="269"/>
    </row>
    <row r="259" spans="1:7" s="155" customFormat="1">
      <c r="A259" s="406" t="s">
        <v>354</v>
      </c>
      <c r="B259" s="202" t="s">
        <v>404</v>
      </c>
      <c r="C259" s="208" t="s">
        <v>1</v>
      </c>
      <c r="D259" s="461">
        <v>2</v>
      </c>
      <c r="E259" s="269"/>
      <c r="F259" s="269"/>
      <c r="G259" s="269"/>
    </row>
    <row r="260" spans="1:7" s="155" customFormat="1" ht="15">
      <c r="A260" s="397">
        <v>5</v>
      </c>
      <c r="B260" s="332" t="s">
        <v>355</v>
      </c>
      <c r="C260" s="208"/>
      <c r="D260" s="461"/>
      <c r="E260" s="269"/>
      <c r="F260" s="269"/>
      <c r="G260" s="269"/>
    </row>
    <row r="261" spans="1:7" s="155" customFormat="1">
      <c r="A261" s="405">
        <v>5.2</v>
      </c>
      <c r="B261" s="211" t="s">
        <v>356</v>
      </c>
      <c r="C261" s="210"/>
      <c r="D261" s="461"/>
      <c r="E261" s="269"/>
      <c r="F261" s="269"/>
      <c r="G261" s="269"/>
    </row>
    <row r="262" spans="1:7" s="155" customFormat="1" ht="51">
      <c r="A262" s="404"/>
      <c r="B262" s="204" t="s">
        <v>450</v>
      </c>
      <c r="C262" s="210" t="s">
        <v>53</v>
      </c>
      <c r="D262" s="461">
        <v>1</v>
      </c>
      <c r="E262" s="269"/>
      <c r="F262" s="269"/>
      <c r="G262" s="269"/>
    </row>
    <row r="263" spans="1:7" s="155" customFormat="1" ht="15">
      <c r="A263" s="397">
        <v>6</v>
      </c>
      <c r="B263" s="332" t="s">
        <v>128</v>
      </c>
      <c r="C263" s="208"/>
      <c r="D263" s="461"/>
      <c r="E263" s="269"/>
      <c r="F263" s="269"/>
      <c r="G263" s="269"/>
    </row>
    <row r="264" spans="1:7" s="155" customFormat="1">
      <c r="A264" s="405">
        <v>6.1</v>
      </c>
      <c r="B264" s="200" t="s">
        <v>130</v>
      </c>
      <c r="C264" s="208"/>
      <c r="D264" s="461"/>
      <c r="E264" s="269"/>
      <c r="F264" s="269"/>
      <c r="G264" s="269"/>
    </row>
    <row r="265" spans="1:7" s="155" customFormat="1" ht="38.25">
      <c r="A265" s="404"/>
      <c r="B265" s="204" t="s">
        <v>677</v>
      </c>
      <c r="C265" s="333"/>
      <c r="D265" s="461"/>
      <c r="E265" s="269"/>
      <c r="F265" s="269"/>
      <c r="G265" s="269"/>
    </row>
    <row r="266" spans="1:7" s="155" customFormat="1">
      <c r="A266" s="406" t="s">
        <v>175</v>
      </c>
      <c r="B266" s="204" t="s">
        <v>403</v>
      </c>
      <c r="C266" s="199" t="s">
        <v>19</v>
      </c>
      <c r="D266" s="461">
        <v>1</v>
      </c>
      <c r="E266" s="269"/>
      <c r="F266" s="269"/>
      <c r="G266" s="269"/>
    </row>
    <row r="267" spans="1:7" s="155" customFormat="1">
      <c r="A267" s="406" t="s">
        <v>176</v>
      </c>
      <c r="B267" s="204" t="s">
        <v>402</v>
      </c>
      <c r="C267" s="199" t="s">
        <v>19</v>
      </c>
      <c r="D267" s="461">
        <v>1</v>
      </c>
      <c r="E267" s="269"/>
      <c r="F267" s="269"/>
      <c r="G267" s="269"/>
    </row>
    <row r="268" spans="1:7" s="155" customFormat="1">
      <c r="A268" s="403">
        <v>6.2</v>
      </c>
      <c r="B268" s="211" t="s">
        <v>357</v>
      </c>
      <c r="C268" s="208"/>
      <c r="D268" s="461"/>
      <c r="E268" s="269"/>
      <c r="F268" s="269"/>
      <c r="G268" s="269"/>
    </row>
    <row r="269" spans="1:7" s="155" customFormat="1" ht="25.5">
      <c r="A269" s="406" t="s">
        <v>224</v>
      </c>
      <c r="B269" s="205" t="s">
        <v>441</v>
      </c>
      <c r="C269" s="199" t="s">
        <v>19</v>
      </c>
      <c r="D269" s="461">
        <v>1</v>
      </c>
      <c r="E269" s="269"/>
      <c r="F269" s="269"/>
      <c r="G269" s="269"/>
    </row>
    <row r="270" spans="1:7" ht="15">
      <c r="A270" s="402"/>
      <c r="B270" s="206"/>
      <c r="C270" s="207"/>
      <c r="D270" s="449"/>
      <c r="E270" s="269"/>
      <c r="F270" s="314"/>
      <c r="G270" s="314"/>
    </row>
    <row r="271" spans="1:7" ht="30">
      <c r="A271" s="376" t="s">
        <v>577</v>
      </c>
      <c r="B271" s="163" t="s">
        <v>698</v>
      </c>
      <c r="C271" s="162" t="s">
        <v>19</v>
      </c>
      <c r="D271" s="454">
        <v>2</v>
      </c>
      <c r="E271" s="272"/>
      <c r="F271" s="272"/>
      <c r="G271" s="283"/>
    </row>
    <row r="272" spans="1:7" ht="15">
      <c r="A272" s="407">
        <v>1</v>
      </c>
      <c r="B272" s="182" t="s">
        <v>243</v>
      </c>
      <c r="C272" s="313"/>
      <c r="D272" s="449"/>
      <c r="E272" s="269"/>
      <c r="F272" s="314"/>
      <c r="G272" s="314"/>
    </row>
    <row r="273" spans="1:7" ht="59.45" customHeight="1">
      <c r="A273" s="407">
        <v>1.1000000000000001</v>
      </c>
      <c r="B273" s="175" t="s">
        <v>364</v>
      </c>
      <c r="C273" s="499" t="s">
        <v>422</v>
      </c>
      <c r="D273" s="507">
        <v>2</v>
      </c>
      <c r="E273" s="501"/>
      <c r="F273" s="501"/>
      <c r="G273" s="500"/>
    </row>
    <row r="274" spans="1:7" ht="18.75" customHeight="1">
      <c r="A274" s="407">
        <v>2</v>
      </c>
      <c r="B274" s="182" t="s">
        <v>237</v>
      </c>
      <c r="C274" s="499"/>
      <c r="D274" s="508"/>
      <c r="E274" s="502"/>
      <c r="F274" s="502"/>
      <c r="G274" s="500"/>
    </row>
    <row r="275" spans="1:7" ht="38.25">
      <c r="A275" s="407">
        <v>2.1</v>
      </c>
      <c r="B275" s="173" t="s">
        <v>453</v>
      </c>
      <c r="C275" s="499"/>
      <c r="D275" s="508"/>
      <c r="E275" s="502"/>
      <c r="F275" s="502"/>
      <c r="G275" s="500"/>
    </row>
    <row r="276" spans="1:7" ht="18.75" customHeight="1">
      <c r="A276" s="408" t="s">
        <v>223</v>
      </c>
      <c r="B276" s="173" t="s">
        <v>247</v>
      </c>
      <c r="C276" s="499"/>
      <c r="D276" s="508"/>
      <c r="E276" s="502"/>
      <c r="F276" s="502"/>
      <c r="G276" s="500"/>
    </row>
    <row r="277" spans="1:7" ht="51">
      <c r="A277" s="407">
        <v>2.2000000000000002</v>
      </c>
      <c r="B277" s="173" t="s">
        <v>458</v>
      </c>
      <c r="C277" s="499"/>
      <c r="D277" s="508"/>
      <c r="E277" s="502"/>
      <c r="F277" s="502"/>
      <c r="G277" s="500"/>
    </row>
    <row r="278" spans="1:7" ht="18.75" customHeight="1">
      <c r="A278" s="408" t="s">
        <v>246</v>
      </c>
      <c r="B278" s="173" t="s">
        <v>247</v>
      </c>
      <c r="C278" s="499"/>
      <c r="D278" s="508"/>
      <c r="E278" s="502"/>
      <c r="F278" s="502"/>
      <c r="G278" s="500"/>
    </row>
    <row r="279" spans="1:7" ht="18.75" customHeight="1">
      <c r="A279" s="407">
        <v>3</v>
      </c>
      <c r="B279" s="182" t="s">
        <v>238</v>
      </c>
      <c r="C279" s="499"/>
      <c r="D279" s="508"/>
      <c r="E279" s="502"/>
      <c r="F279" s="502"/>
      <c r="G279" s="500"/>
    </row>
    <row r="280" spans="1:7" ht="25.5">
      <c r="A280" s="409">
        <v>3.1</v>
      </c>
      <c r="B280" s="173" t="s">
        <v>454</v>
      </c>
      <c r="C280" s="499"/>
      <c r="D280" s="508"/>
      <c r="E280" s="502"/>
      <c r="F280" s="502"/>
      <c r="G280" s="500"/>
    </row>
    <row r="281" spans="1:7" ht="18.75" customHeight="1">
      <c r="A281" s="407">
        <v>4</v>
      </c>
      <c r="B281" s="182" t="s">
        <v>244</v>
      </c>
      <c r="C281" s="499"/>
      <c r="D281" s="508"/>
      <c r="E281" s="502"/>
      <c r="F281" s="502"/>
      <c r="G281" s="500"/>
    </row>
    <row r="282" spans="1:7" ht="76.5">
      <c r="A282" s="409">
        <v>4.0999999999999996</v>
      </c>
      <c r="B282" s="173" t="s">
        <v>455</v>
      </c>
      <c r="C282" s="499"/>
      <c r="D282" s="508"/>
      <c r="E282" s="502"/>
      <c r="F282" s="502"/>
      <c r="G282" s="500"/>
    </row>
    <row r="283" spans="1:7" ht="18.75" customHeight="1">
      <c r="A283" s="410">
        <v>5</v>
      </c>
      <c r="B283" s="182" t="s">
        <v>239</v>
      </c>
      <c r="C283" s="499"/>
      <c r="D283" s="508"/>
      <c r="E283" s="502"/>
      <c r="F283" s="502"/>
      <c r="G283" s="500"/>
    </row>
    <row r="284" spans="1:7" ht="25.5">
      <c r="A284" s="410">
        <v>5.0999999999999996</v>
      </c>
      <c r="B284" s="175" t="s">
        <v>459</v>
      </c>
      <c r="C284" s="499"/>
      <c r="D284" s="508"/>
      <c r="E284" s="502"/>
      <c r="F284" s="502"/>
      <c r="G284" s="500"/>
    </row>
    <row r="285" spans="1:7" ht="18.75" customHeight="1">
      <c r="A285" s="409" t="s">
        <v>249</v>
      </c>
      <c r="B285" s="175" t="s">
        <v>247</v>
      </c>
      <c r="C285" s="499"/>
      <c r="D285" s="508"/>
      <c r="E285" s="502"/>
      <c r="F285" s="502"/>
      <c r="G285" s="500"/>
    </row>
    <row r="286" spans="1:7" ht="25.5">
      <c r="A286" s="410">
        <v>5.2</v>
      </c>
      <c r="B286" s="175" t="s">
        <v>456</v>
      </c>
      <c r="C286" s="499"/>
      <c r="D286" s="508"/>
      <c r="E286" s="502"/>
      <c r="F286" s="502"/>
      <c r="G286" s="500"/>
    </row>
    <row r="287" spans="1:7" ht="18.75" customHeight="1">
      <c r="A287" s="409" t="s">
        <v>250</v>
      </c>
      <c r="B287" s="175" t="s">
        <v>247</v>
      </c>
      <c r="C287" s="499"/>
      <c r="D287" s="508"/>
      <c r="E287" s="502"/>
      <c r="F287" s="502"/>
      <c r="G287" s="500"/>
    </row>
    <row r="288" spans="1:7" ht="25.5">
      <c r="A288" s="410">
        <v>5.3</v>
      </c>
      <c r="B288" s="213" t="s">
        <v>457</v>
      </c>
      <c r="C288" s="499"/>
      <c r="D288" s="508"/>
      <c r="E288" s="502"/>
      <c r="F288" s="502"/>
      <c r="G288" s="500"/>
    </row>
    <row r="289" spans="1:11" ht="18.75" customHeight="1">
      <c r="A289" s="409" t="s">
        <v>251</v>
      </c>
      <c r="B289" s="175" t="s">
        <v>247</v>
      </c>
      <c r="C289" s="499"/>
      <c r="D289" s="508"/>
      <c r="E289" s="502"/>
      <c r="F289" s="502"/>
      <c r="G289" s="500"/>
    </row>
    <row r="290" spans="1:11" ht="18.75" customHeight="1">
      <c r="A290" s="411" t="s">
        <v>12</v>
      </c>
      <c r="B290" s="214" t="s">
        <v>245</v>
      </c>
      <c r="C290" s="499"/>
      <c r="D290" s="508"/>
      <c r="E290" s="502"/>
      <c r="F290" s="502"/>
      <c r="G290" s="500"/>
    </row>
    <row r="291" spans="1:11" ht="51">
      <c r="A291" s="412" t="s">
        <v>13</v>
      </c>
      <c r="B291" s="173" t="s">
        <v>460</v>
      </c>
      <c r="C291" s="499"/>
      <c r="D291" s="509"/>
      <c r="E291" s="503"/>
      <c r="F291" s="503"/>
      <c r="G291" s="500"/>
    </row>
    <row r="292" spans="1:11">
      <c r="A292" s="381"/>
      <c r="B292" s="169"/>
      <c r="C292" s="171"/>
      <c r="D292" s="449"/>
      <c r="E292" s="269"/>
      <c r="F292" s="269"/>
      <c r="G292" s="269"/>
    </row>
    <row r="293" spans="1:11" ht="30">
      <c r="A293" s="376" t="s">
        <v>326</v>
      </c>
      <c r="B293" s="163" t="s">
        <v>461</v>
      </c>
      <c r="C293" s="162" t="s">
        <v>19</v>
      </c>
      <c r="D293" s="448">
        <v>2</v>
      </c>
      <c r="E293" s="283"/>
      <c r="F293" s="283"/>
      <c r="G293" s="283"/>
    </row>
    <row r="294" spans="1:11" ht="38.25">
      <c r="A294" s="379" t="s">
        <v>42</v>
      </c>
      <c r="B294" s="169" t="s">
        <v>699</v>
      </c>
      <c r="C294" s="171"/>
      <c r="D294" s="449"/>
      <c r="E294" s="269"/>
      <c r="F294" s="269"/>
      <c r="G294" s="269"/>
    </row>
    <row r="295" spans="1:11">
      <c r="A295" s="381"/>
      <c r="B295" s="215" t="s">
        <v>335</v>
      </c>
      <c r="C295" s="171" t="s">
        <v>53</v>
      </c>
      <c r="D295" s="449">
        <v>2</v>
      </c>
      <c r="E295" s="269"/>
      <c r="F295" s="269"/>
      <c r="G295" s="269"/>
      <c r="K295" s="312"/>
    </row>
    <row r="296" spans="1:11">
      <c r="A296" s="381"/>
      <c r="B296" s="215"/>
      <c r="C296" s="171"/>
      <c r="D296" s="449"/>
      <c r="E296" s="269"/>
      <c r="F296" s="269"/>
      <c r="G296" s="269"/>
    </row>
    <row r="297" spans="1:11" ht="30">
      <c r="A297" s="376" t="s">
        <v>327</v>
      </c>
      <c r="B297" s="163" t="s">
        <v>638</v>
      </c>
      <c r="C297" s="162" t="s">
        <v>19</v>
      </c>
      <c r="D297" s="454">
        <v>1</v>
      </c>
      <c r="E297" s="272"/>
      <c r="F297" s="272"/>
      <c r="G297" s="283"/>
    </row>
    <row r="298" spans="1:11" ht="15">
      <c r="A298" s="379" t="s">
        <v>42</v>
      </c>
      <c r="B298" s="206" t="s">
        <v>331</v>
      </c>
      <c r="C298" s="168"/>
      <c r="D298" s="449"/>
      <c r="E298" s="269"/>
      <c r="F298" s="314"/>
      <c r="G298" s="314"/>
    </row>
    <row r="299" spans="1:11" ht="25.5">
      <c r="A299" s="381" t="s">
        <v>43</v>
      </c>
      <c r="B299" s="173" t="s">
        <v>462</v>
      </c>
      <c r="C299" s="178" t="s">
        <v>11</v>
      </c>
      <c r="D299" s="451">
        <v>50</v>
      </c>
      <c r="E299" s="269"/>
      <c r="F299" s="269"/>
      <c r="G299" s="269"/>
    </row>
    <row r="300" spans="1:11" ht="25.5">
      <c r="A300" s="381" t="s">
        <v>45</v>
      </c>
      <c r="B300" s="173" t="s">
        <v>424</v>
      </c>
      <c r="C300" s="178" t="s">
        <v>19</v>
      </c>
      <c r="D300" s="451">
        <v>1</v>
      </c>
      <c r="E300" s="269"/>
      <c r="F300" s="269"/>
      <c r="G300" s="269"/>
    </row>
    <row r="301" spans="1:11" ht="38.25">
      <c r="A301" s="381" t="s">
        <v>75</v>
      </c>
      <c r="B301" s="173" t="s">
        <v>463</v>
      </c>
      <c r="C301" s="170" t="s">
        <v>11</v>
      </c>
      <c r="D301" s="449">
        <v>300</v>
      </c>
      <c r="E301" s="269"/>
      <c r="F301" s="269"/>
      <c r="G301" s="269"/>
    </row>
    <row r="302" spans="1:11" s="47" customFormat="1">
      <c r="A302" s="372" t="s">
        <v>636</v>
      </c>
      <c r="B302" s="306" t="s">
        <v>637</v>
      </c>
      <c r="C302" s="337" t="s">
        <v>19</v>
      </c>
      <c r="D302" s="450">
        <v>1</v>
      </c>
      <c r="E302" s="269"/>
      <c r="F302" s="269"/>
      <c r="G302" s="269"/>
    </row>
    <row r="303" spans="1:11">
      <c r="A303" s="381"/>
      <c r="B303" s="169"/>
      <c r="C303" s="171"/>
      <c r="D303" s="449"/>
      <c r="E303" s="269"/>
      <c r="F303" s="269"/>
      <c r="G303" s="269"/>
    </row>
    <row r="304" spans="1:11" s="155" customFormat="1" ht="30">
      <c r="A304" s="441" t="s">
        <v>716</v>
      </c>
      <c r="B304" s="476" t="s">
        <v>717</v>
      </c>
      <c r="C304" s="477" t="s">
        <v>19</v>
      </c>
      <c r="D304" s="478">
        <v>1</v>
      </c>
      <c r="E304" s="479"/>
      <c r="F304" s="480"/>
      <c r="G304" s="481"/>
    </row>
    <row r="305" spans="1:7" ht="15">
      <c r="A305" s="482"/>
      <c r="B305" s="309" t="s">
        <v>84</v>
      </c>
      <c r="C305" s="246"/>
      <c r="D305" s="351"/>
      <c r="E305" s="346"/>
      <c r="F305" s="344"/>
      <c r="G305" s="318"/>
    </row>
    <row r="306" spans="1:7">
      <c r="A306" s="482"/>
      <c r="B306" s="305" t="s">
        <v>527</v>
      </c>
      <c r="C306" s="246"/>
      <c r="D306" s="351"/>
      <c r="E306" s="346"/>
      <c r="F306" s="344"/>
      <c r="G306" s="318"/>
    </row>
    <row r="307" spans="1:7" ht="25.5">
      <c r="A307" s="482"/>
      <c r="B307" s="306" t="s">
        <v>580</v>
      </c>
      <c r="C307" s="352" t="s">
        <v>4</v>
      </c>
      <c r="D307" s="351">
        <v>43.99</v>
      </c>
      <c r="E307" s="346"/>
      <c r="F307" s="344"/>
      <c r="G307" s="318"/>
    </row>
    <row r="308" spans="1:7" ht="15">
      <c r="A308" s="482"/>
      <c r="B308" s="353" t="s">
        <v>341</v>
      </c>
      <c r="C308" s="354"/>
      <c r="D308" s="355"/>
      <c r="E308" s="346"/>
      <c r="F308" s="344"/>
      <c r="G308" s="318"/>
    </row>
    <row r="309" spans="1:7" ht="15">
      <c r="A309" s="482"/>
      <c r="B309" s="353" t="s">
        <v>706</v>
      </c>
      <c r="C309" s="354"/>
      <c r="D309" s="355"/>
      <c r="E309" s="346"/>
      <c r="F309" s="344"/>
      <c r="G309" s="318"/>
    </row>
    <row r="310" spans="1:7">
      <c r="A310" s="482"/>
      <c r="B310" s="358" t="s">
        <v>707</v>
      </c>
      <c r="C310" s="359" t="s">
        <v>4</v>
      </c>
      <c r="D310" s="360">
        <v>0.75</v>
      </c>
      <c r="E310" s="346"/>
      <c r="F310" s="344"/>
      <c r="G310" s="240"/>
    </row>
    <row r="311" spans="1:7" ht="15">
      <c r="A311" s="482"/>
      <c r="B311" s="353" t="s">
        <v>196</v>
      </c>
      <c r="C311" s="356"/>
      <c r="D311" s="357"/>
      <c r="E311" s="346"/>
      <c r="F311" s="344"/>
      <c r="G311" s="318"/>
    </row>
    <row r="312" spans="1:7" ht="25.5">
      <c r="A312" s="482"/>
      <c r="B312" s="361" t="s">
        <v>342</v>
      </c>
      <c r="C312" s="356"/>
      <c r="D312" s="357"/>
      <c r="E312" s="346"/>
      <c r="F312" s="344"/>
      <c r="G312" s="318"/>
    </row>
    <row r="313" spans="1:7">
      <c r="A313" s="482"/>
      <c r="B313" s="358" t="s">
        <v>708</v>
      </c>
      <c r="C313" s="359" t="s">
        <v>4</v>
      </c>
      <c r="D313" s="360">
        <v>1.79</v>
      </c>
      <c r="E313" s="346"/>
      <c r="F313" s="344"/>
      <c r="G313" s="318"/>
    </row>
    <row r="314" spans="1:7">
      <c r="A314" s="482"/>
      <c r="B314" s="358" t="s">
        <v>709</v>
      </c>
      <c r="C314" s="359" t="s">
        <v>4</v>
      </c>
      <c r="D314" s="360">
        <v>0.87</v>
      </c>
      <c r="E314" s="346"/>
      <c r="F314" s="344"/>
      <c r="G314" s="318"/>
    </row>
    <row r="315" spans="1:7">
      <c r="A315" s="482"/>
      <c r="B315" s="358" t="s">
        <v>710</v>
      </c>
      <c r="C315" s="359" t="s">
        <v>4</v>
      </c>
      <c r="D315" s="360">
        <v>4.53</v>
      </c>
      <c r="E315" s="346"/>
      <c r="F315" s="344"/>
      <c r="G315" s="318"/>
    </row>
    <row r="316" spans="1:7" ht="15">
      <c r="A316" s="482"/>
      <c r="B316" s="353" t="s">
        <v>83</v>
      </c>
      <c r="C316" s="356"/>
      <c r="D316" s="357"/>
      <c r="E316" s="346"/>
      <c r="F316" s="344"/>
      <c r="G316" s="318"/>
    </row>
    <row r="317" spans="1:7">
      <c r="A317" s="482"/>
      <c r="B317" s="362" t="s">
        <v>343</v>
      </c>
      <c r="C317" s="363" t="s">
        <v>151</v>
      </c>
      <c r="D317" s="360">
        <v>0.73</v>
      </c>
      <c r="E317" s="346"/>
      <c r="F317" s="344"/>
      <c r="G317" s="318"/>
    </row>
    <row r="318" spans="1:7" ht="25.5">
      <c r="A318" s="482"/>
      <c r="B318" s="358" t="s">
        <v>711</v>
      </c>
      <c r="C318" s="363" t="s">
        <v>423</v>
      </c>
      <c r="D318" s="360">
        <v>1</v>
      </c>
      <c r="E318" s="346"/>
      <c r="F318" s="344"/>
      <c r="G318" s="318"/>
    </row>
    <row r="319" spans="1:7">
      <c r="A319" s="483"/>
      <c r="B319" s="365"/>
      <c r="C319" s="366"/>
      <c r="D319" s="367"/>
      <c r="E319" s="368"/>
      <c r="F319" s="369"/>
    </row>
    <row r="320" spans="1:7" s="150" customFormat="1" ht="15">
      <c r="A320" s="376" t="s">
        <v>222</v>
      </c>
      <c r="B320" s="163" t="s">
        <v>256</v>
      </c>
      <c r="C320" s="216"/>
      <c r="D320" s="462"/>
      <c r="E320" s="277"/>
      <c r="F320" s="277"/>
      <c r="G320" s="283"/>
    </row>
    <row r="321" spans="1:8">
      <c r="A321" s="413" t="s">
        <v>42</v>
      </c>
      <c r="B321" s="217" t="s">
        <v>236</v>
      </c>
      <c r="C321" s="218"/>
      <c r="D321" s="449"/>
      <c r="E321" s="269"/>
      <c r="F321" s="269"/>
      <c r="G321" s="269"/>
    </row>
    <row r="322" spans="1:8" ht="58.15" customHeight="1">
      <c r="A322" s="414" t="s">
        <v>43</v>
      </c>
      <c r="B322" s="219" t="s">
        <v>381</v>
      </c>
      <c r="C322" s="218"/>
      <c r="D322" s="449"/>
      <c r="E322" s="269"/>
      <c r="F322" s="269"/>
      <c r="G322" s="269"/>
    </row>
    <row r="323" spans="1:8">
      <c r="A323" s="414" t="s">
        <v>44</v>
      </c>
      <c r="B323" s="219" t="s">
        <v>394</v>
      </c>
      <c r="C323" s="218" t="s">
        <v>1</v>
      </c>
      <c r="D323" s="449">
        <v>2</v>
      </c>
      <c r="E323" s="263"/>
      <c r="F323" s="263"/>
      <c r="G323" s="269"/>
      <c r="H323" s="149"/>
    </row>
    <row r="324" spans="1:8" s="155" customFormat="1">
      <c r="A324" s="414" t="s">
        <v>248</v>
      </c>
      <c r="B324" s="219" t="s">
        <v>701</v>
      </c>
      <c r="C324" s="220" t="s">
        <v>1</v>
      </c>
      <c r="D324" s="463">
        <v>2</v>
      </c>
      <c r="E324" s="264"/>
      <c r="F324" s="263"/>
      <c r="G324" s="269"/>
    </row>
    <row r="325" spans="1:8" s="155" customFormat="1">
      <c r="A325" s="414" t="s">
        <v>384</v>
      </c>
      <c r="B325" s="219" t="s">
        <v>400</v>
      </c>
      <c r="C325" s="220" t="s">
        <v>1</v>
      </c>
      <c r="D325" s="463">
        <v>2</v>
      </c>
      <c r="E325" s="264"/>
      <c r="F325" s="263"/>
      <c r="G325" s="269"/>
    </row>
    <row r="326" spans="1:8" s="155" customFormat="1">
      <c r="A326" s="414" t="s">
        <v>385</v>
      </c>
      <c r="B326" s="219" t="s">
        <v>395</v>
      </c>
      <c r="C326" s="220" t="s">
        <v>1</v>
      </c>
      <c r="D326" s="463">
        <v>4</v>
      </c>
      <c r="E326" s="264"/>
      <c r="F326" s="263"/>
      <c r="G326" s="269"/>
    </row>
    <row r="327" spans="1:8" s="155" customFormat="1">
      <c r="A327" s="414" t="s">
        <v>386</v>
      </c>
      <c r="B327" s="219" t="s">
        <v>702</v>
      </c>
      <c r="C327" s="220" t="s">
        <v>1</v>
      </c>
      <c r="D327" s="463">
        <v>2</v>
      </c>
      <c r="E327" s="264"/>
      <c r="F327" s="263"/>
      <c r="G327" s="269"/>
    </row>
    <row r="328" spans="1:8" s="155" customFormat="1">
      <c r="A328" s="414" t="s">
        <v>387</v>
      </c>
      <c r="B328" s="219" t="s">
        <v>396</v>
      </c>
      <c r="C328" s="220" t="s">
        <v>1</v>
      </c>
      <c r="D328" s="463">
        <v>2</v>
      </c>
      <c r="E328" s="264"/>
      <c r="F328" s="263"/>
      <c r="G328" s="269"/>
    </row>
    <row r="329" spans="1:8" s="155" customFormat="1">
      <c r="A329" s="414" t="s">
        <v>578</v>
      </c>
      <c r="B329" s="267" t="s">
        <v>579</v>
      </c>
      <c r="C329" s="268" t="s">
        <v>1</v>
      </c>
      <c r="D329" s="464">
        <v>2</v>
      </c>
      <c r="E329" s="264"/>
      <c r="F329" s="263"/>
      <c r="G329" s="269"/>
    </row>
    <row r="330" spans="1:8" s="155" customFormat="1">
      <c r="A330" s="414"/>
      <c r="B330" s="219"/>
      <c r="C330" s="220"/>
      <c r="D330" s="463"/>
      <c r="E330" s="264"/>
      <c r="F330" s="263"/>
      <c r="G330" s="269"/>
    </row>
    <row r="331" spans="1:8" s="155" customFormat="1">
      <c r="A331" s="414"/>
      <c r="B331" s="217" t="s">
        <v>391</v>
      </c>
      <c r="C331" s="220"/>
      <c r="D331" s="463"/>
      <c r="E331" s="264"/>
      <c r="F331" s="263"/>
      <c r="G331" s="269"/>
    </row>
    <row r="332" spans="1:8" s="155" customFormat="1" ht="38.25">
      <c r="A332" s="415" t="s">
        <v>45</v>
      </c>
      <c r="B332" s="219" t="s">
        <v>464</v>
      </c>
      <c r="C332" s="220"/>
      <c r="D332" s="463"/>
      <c r="E332" s="264"/>
      <c r="F332" s="263"/>
      <c r="G332" s="269"/>
    </row>
    <row r="333" spans="1:8" s="155" customFormat="1">
      <c r="A333" s="414" t="s">
        <v>202</v>
      </c>
      <c r="B333" s="219" t="s">
        <v>397</v>
      </c>
      <c r="C333" s="220" t="s">
        <v>1</v>
      </c>
      <c r="D333" s="463">
        <v>1</v>
      </c>
      <c r="E333" s="264"/>
      <c r="F333" s="263"/>
      <c r="G333" s="269"/>
    </row>
    <row r="334" spans="1:8" s="155" customFormat="1">
      <c r="A334" s="414"/>
      <c r="B334" s="219"/>
      <c r="C334" s="220"/>
      <c r="D334" s="463"/>
      <c r="E334" s="264"/>
      <c r="F334" s="263"/>
      <c r="G334" s="269"/>
    </row>
    <row r="335" spans="1:8">
      <c r="A335" s="389" t="s">
        <v>591</v>
      </c>
      <c r="B335" s="173" t="s">
        <v>693</v>
      </c>
      <c r="C335" s="174"/>
      <c r="D335" s="465"/>
      <c r="E335" s="263"/>
      <c r="F335" s="263"/>
      <c r="G335" s="269"/>
    </row>
    <row r="336" spans="1:8">
      <c r="A336" s="390" t="s">
        <v>30</v>
      </c>
      <c r="B336" s="173" t="s">
        <v>336</v>
      </c>
      <c r="C336" s="218" t="s">
        <v>1</v>
      </c>
      <c r="D336" s="465">
        <v>17</v>
      </c>
      <c r="E336" s="263"/>
      <c r="F336" s="263"/>
      <c r="G336" s="269"/>
    </row>
    <row r="337" spans="1:7">
      <c r="A337" s="390" t="s">
        <v>592</v>
      </c>
      <c r="B337" s="173" t="s">
        <v>179</v>
      </c>
      <c r="C337" s="218" t="s">
        <v>1</v>
      </c>
      <c r="D337" s="465">
        <v>4</v>
      </c>
      <c r="E337" s="263"/>
      <c r="F337" s="263"/>
      <c r="G337" s="269"/>
    </row>
    <row r="338" spans="1:7">
      <c r="A338" s="390" t="s">
        <v>593</v>
      </c>
      <c r="B338" s="173" t="s">
        <v>88</v>
      </c>
      <c r="C338" s="218" t="s">
        <v>1</v>
      </c>
      <c r="D338" s="465">
        <v>10</v>
      </c>
      <c r="E338" s="263"/>
      <c r="F338" s="263"/>
      <c r="G338" s="269"/>
    </row>
    <row r="339" spans="1:7">
      <c r="A339" s="390" t="s">
        <v>594</v>
      </c>
      <c r="B339" s="221" t="s">
        <v>382</v>
      </c>
      <c r="C339" s="174" t="s">
        <v>19</v>
      </c>
      <c r="D339" s="465">
        <v>6</v>
      </c>
      <c r="E339" s="263"/>
      <c r="F339" s="263"/>
      <c r="G339" s="269"/>
    </row>
    <row r="340" spans="1:7" s="148" customFormat="1" ht="38.25">
      <c r="A340" s="416">
        <v>3</v>
      </c>
      <c r="B340" s="173" t="s">
        <v>694</v>
      </c>
      <c r="C340" s="191"/>
      <c r="D340" s="466"/>
      <c r="E340" s="264"/>
      <c r="F340" s="264"/>
      <c r="G340" s="269"/>
    </row>
    <row r="341" spans="1:7" s="148" customFormat="1">
      <c r="A341" s="414">
        <v>3.1</v>
      </c>
      <c r="B341" s="173" t="s">
        <v>336</v>
      </c>
      <c r="C341" s="218" t="s">
        <v>1</v>
      </c>
      <c r="D341" s="466">
        <v>8</v>
      </c>
      <c r="E341" s="264"/>
      <c r="F341" s="264"/>
      <c r="G341" s="269"/>
    </row>
    <row r="342" spans="1:7" s="148" customFormat="1">
      <c r="A342" s="414">
        <v>3.2</v>
      </c>
      <c r="B342" s="173" t="s">
        <v>179</v>
      </c>
      <c r="C342" s="218" t="s">
        <v>1</v>
      </c>
      <c r="D342" s="466">
        <v>2</v>
      </c>
      <c r="E342" s="264"/>
      <c r="F342" s="264"/>
      <c r="G342" s="269"/>
    </row>
    <row r="343" spans="1:7" s="148" customFormat="1">
      <c r="A343" s="414">
        <v>3.3</v>
      </c>
      <c r="B343" s="173" t="s">
        <v>88</v>
      </c>
      <c r="C343" s="218" t="s">
        <v>1</v>
      </c>
      <c r="D343" s="466">
        <v>4</v>
      </c>
      <c r="E343" s="264"/>
      <c r="F343" s="264"/>
      <c r="G343" s="269"/>
    </row>
    <row r="344" spans="1:7">
      <c r="A344" s="390" t="s">
        <v>595</v>
      </c>
      <c r="B344" s="221" t="s">
        <v>382</v>
      </c>
      <c r="C344" s="174" t="s">
        <v>19</v>
      </c>
      <c r="D344" s="465">
        <v>2</v>
      </c>
      <c r="E344" s="263"/>
      <c r="F344" s="263"/>
      <c r="G344" s="269"/>
    </row>
    <row r="345" spans="1:7" ht="38.25">
      <c r="A345" s="389" t="s">
        <v>596</v>
      </c>
      <c r="B345" s="173" t="s">
        <v>432</v>
      </c>
      <c r="C345" s="174"/>
      <c r="D345" s="465"/>
      <c r="E345" s="263"/>
      <c r="F345" s="263"/>
      <c r="G345" s="269"/>
    </row>
    <row r="346" spans="1:7">
      <c r="A346" s="390" t="s">
        <v>76</v>
      </c>
      <c r="B346" s="173" t="s">
        <v>336</v>
      </c>
      <c r="C346" s="218" t="s">
        <v>1</v>
      </c>
      <c r="D346" s="465">
        <v>19</v>
      </c>
      <c r="E346" s="263"/>
      <c r="F346" s="263"/>
      <c r="G346" s="269"/>
    </row>
    <row r="347" spans="1:7">
      <c r="A347" s="390" t="s">
        <v>103</v>
      </c>
      <c r="B347" s="173" t="s">
        <v>179</v>
      </c>
      <c r="C347" s="218" t="s">
        <v>1</v>
      </c>
      <c r="D347" s="465">
        <v>6</v>
      </c>
      <c r="E347" s="263"/>
      <c r="F347" s="263"/>
      <c r="G347" s="269"/>
    </row>
    <row r="348" spans="1:7">
      <c r="A348" s="390" t="s">
        <v>574</v>
      </c>
      <c r="B348" s="173" t="s">
        <v>88</v>
      </c>
      <c r="C348" s="218" t="s">
        <v>1</v>
      </c>
      <c r="D348" s="465">
        <v>12</v>
      </c>
      <c r="E348" s="263"/>
      <c r="F348" s="263"/>
      <c r="G348" s="269"/>
    </row>
    <row r="349" spans="1:7">
      <c r="A349" s="390" t="s">
        <v>575</v>
      </c>
      <c r="B349" s="173" t="s">
        <v>382</v>
      </c>
      <c r="C349" s="174" t="s">
        <v>19</v>
      </c>
      <c r="D349" s="465">
        <v>6</v>
      </c>
      <c r="E349" s="263"/>
      <c r="F349" s="263"/>
      <c r="G349" s="269"/>
    </row>
    <row r="350" spans="1:7" ht="38.25" hidden="1">
      <c r="A350" s="389" t="s">
        <v>597</v>
      </c>
      <c r="B350" s="192" t="s">
        <v>465</v>
      </c>
      <c r="C350" s="174"/>
      <c r="D350" s="465"/>
      <c r="E350" s="263"/>
      <c r="F350" s="263"/>
      <c r="G350" s="269"/>
    </row>
    <row r="351" spans="1:7" hidden="1">
      <c r="A351" s="390" t="s">
        <v>32</v>
      </c>
      <c r="B351" s="173" t="s">
        <v>388</v>
      </c>
      <c r="C351" s="218" t="s">
        <v>1</v>
      </c>
      <c r="D351" s="465">
        <v>7</v>
      </c>
      <c r="E351" s="263"/>
      <c r="F351" s="263"/>
      <c r="G351" s="269"/>
    </row>
    <row r="352" spans="1:7" hidden="1">
      <c r="A352" s="390" t="s">
        <v>33</v>
      </c>
      <c r="B352" s="173" t="s">
        <v>401</v>
      </c>
      <c r="C352" s="218" t="s">
        <v>1</v>
      </c>
      <c r="D352" s="465">
        <v>2</v>
      </c>
      <c r="E352" s="263"/>
      <c r="F352" s="263"/>
      <c r="G352" s="269"/>
    </row>
    <row r="353" spans="1:7" hidden="1">
      <c r="A353" s="390" t="s">
        <v>136</v>
      </c>
      <c r="B353" s="173" t="s">
        <v>398</v>
      </c>
      <c r="C353" s="218" t="s">
        <v>1</v>
      </c>
      <c r="D353" s="465">
        <v>4</v>
      </c>
      <c r="E353" s="263"/>
      <c r="F353" s="263"/>
      <c r="G353" s="269"/>
    </row>
    <row r="354" spans="1:7" hidden="1">
      <c r="A354" s="390" t="s">
        <v>137</v>
      </c>
      <c r="B354" s="173" t="s">
        <v>383</v>
      </c>
      <c r="C354" s="174" t="s">
        <v>19</v>
      </c>
      <c r="D354" s="465">
        <v>2</v>
      </c>
      <c r="E354" s="263"/>
      <c r="F354" s="263"/>
      <c r="G354" s="269"/>
    </row>
    <row r="355" spans="1:7" ht="38.25">
      <c r="A355" s="417" t="s">
        <v>598</v>
      </c>
      <c r="B355" s="173" t="s">
        <v>678</v>
      </c>
      <c r="C355" s="212"/>
      <c r="D355" s="463"/>
      <c r="E355" s="264"/>
      <c r="F355" s="263"/>
      <c r="G355" s="269"/>
    </row>
    <row r="356" spans="1:7">
      <c r="A356" s="418" t="s">
        <v>13</v>
      </c>
      <c r="B356" s="173" t="s">
        <v>336</v>
      </c>
      <c r="C356" s="218" t="s">
        <v>1</v>
      </c>
      <c r="D356" s="463">
        <v>2</v>
      </c>
      <c r="E356" s="264"/>
      <c r="F356" s="263"/>
      <c r="G356" s="269"/>
    </row>
    <row r="357" spans="1:7">
      <c r="A357" s="418" t="s">
        <v>240</v>
      </c>
      <c r="B357" s="173" t="s">
        <v>179</v>
      </c>
      <c r="C357" s="218" t="s">
        <v>1</v>
      </c>
      <c r="D357" s="463">
        <v>1</v>
      </c>
      <c r="E357" s="264"/>
      <c r="F357" s="263"/>
      <c r="G357" s="269"/>
    </row>
    <row r="358" spans="1:7">
      <c r="A358" s="419" t="s">
        <v>540</v>
      </c>
      <c r="B358" s="176" t="s">
        <v>382</v>
      </c>
      <c r="C358" s="212" t="s">
        <v>1</v>
      </c>
      <c r="D358" s="451">
        <v>1</v>
      </c>
      <c r="E358" s="265"/>
      <c r="F358" s="263"/>
      <c r="G358" s="269"/>
    </row>
    <row r="359" spans="1:7" ht="25.5">
      <c r="A359" s="420" t="s">
        <v>17</v>
      </c>
      <c r="B359" s="176" t="s">
        <v>466</v>
      </c>
      <c r="C359" s="212" t="s">
        <v>1</v>
      </c>
      <c r="D359" s="451">
        <v>1</v>
      </c>
      <c r="E359" s="265"/>
      <c r="F359" s="263"/>
      <c r="G359" s="269"/>
    </row>
    <row r="360" spans="1:7" ht="25.5">
      <c r="A360" s="420" t="s">
        <v>21</v>
      </c>
      <c r="B360" s="176" t="s">
        <v>451</v>
      </c>
      <c r="C360" s="212" t="s">
        <v>1</v>
      </c>
      <c r="D360" s="451">
        <v>1</v>
      </c>
      <c r="E360" s="265"/>
      <c r="F360" s="263"/>
      <c r="G360" s="269"/>
    </row>
    <row r="361" spans="1:7" ht="25.5">
      <c r="A361" s="420" t="s">
        <v>34</v>
      </c>
      <c r="B361" s="176" t="s">
        <v>452</v>
      </c>
      <c r="C361" s="212" t="s">
        <v>1</v>
      </c>
      <c r="D361" s="451">
        <v>1</v>
      </c>
      <c r="E361" s="265"/>
      <c r="F361" s="263"/>
      <c r="G361" s="269"/>
    </row>
    <row r="362" spans="1:7">
      <c r="A362" s="421"/>
      <c r="B362" s="223"/>
      <c r="C362" s="222"/>
      <c r="D362" s="467"/>
      <c r="E362" s="266"/>
      <c r="F362" s="266"/>
      <c r="G362" s="269"/>
    </row>
    <row r="363" spans="1:7" s="155" customFormat="1">
      <c r="A363" s="415">
        <v>10</v>
      </c>
      <c r="B363" s="224" t="s">
        <v>392</v>
      </c>
      <c r="C363" s="212"/>
      <c r="D363" s="451"/>
      <c r="E363" s="265"/>
      <c r="F363" s="263"/>
      <c r="G363" s="269"/>
    </row>
    <row r="364" spans="1:7" s="155" customFormat="1" ht="140.25">
      <c r="A364" s="422">
        <v>10.1</v>
      </c>
      <c r="B364" s="186" t="s">
        <v>467</v>
      </c>
      <c r="C364" s="313"/>
      <c r="D364" s="467"/>
      <c r="E364" s="266"/>
      <c r="F364" s="266"/>
      <c r="G364" s="269"/>
    </row>
    <row r="365" spans="1:7" s="155" customFormat="1">
      <c r="A365" s="423" t="s">
        <v>204</v>
      </c>
      <c r="B365" s="186" t="s">
        <v>393</v>
      </c>
      <c r="C365" s="225" t="s">
        <v>53</v>
      </c>
      <c r="D365" s="467">
        <v>2</v>
      </c>
      <c r="E365" s="266"/>
      <c r="F365" s="266"/>
      <c r="G365" s="269"/>
    </row>
    <row r="366" spans="1:7" s="155" customFormat="1">
      <c r="A366" s="424"/>
      <c r="B366" s="186"/>
      <c r="C366" s="225"/>
      <c r="D366" s="467"/>
      <c r="E366" s="278"/>
      <c r="F366" s="278"/>
      <c r="G366" s="269"/>
    </row>
    <row r="367" spans="1:7" s="150" customFormat="1" ht="15">
      <c r="A367" s="376" t="s">
        <v>318</v>
      </c>
      <c r="B367" s="163" t="s">
        <v>257</v>
      </c>
      <c r="C367" s="162" t="s">
        <v>53</v>
      </c>
      <c r="D367" s="468">
        <v>1</v>
      </c>
      <c r="E367" s="277"/>
      <c r="F367" s="277"/>
      <c r="G367" s="283"/>
    </row>
    <row r="368" spans="1:7">
      <c r="A368" s="407">
        <v>1</v>
      </c>
      <c r="B368" s="224" t="s">
        <v>258</v>
      </c>
      <c r="C368" s="250"/>
      <c r="D368" s="469"/>
      <c r="E368" s="270"/>
      <c r="F368" s="269"/>
      <c r="G368" s="269"/>
    </row>
    <row r="369" spans="1:7">
      <c r="A369" s="407">
        <v>1.1000000000000001</v>
      </c>
      <c r="B369" s="224" t="s">
        <v>259</v>
      </c>
      <c r="C369" s="250" t="s">
        <v>423</v>
      </c>
      <c r="D369" s="470">
        <v>1</v>
      </c>
      <c r="E369" s="279"/>
      <c r="F369" s="280"/>
      <c r="G369" s="269"/>
    </row>
    <row r="370" spans="1:7" ht="140.25">
      <c r="A370" s="407" t="s">
        <v>44</v>
      </c>
      <c r="B370" s="176" t="s">
        <v>260</v>
      </c>
      <c r="C370" s="250"/>
      <c r="D370" s="470"/>
      <c r="E370" s="279"/>
      <c r="F370" s="280"/>
      <c r="G370" s="269"/>
    </row>
    <row r="371" spans="1:7">
      <c r="A371" s="407">
        <v>2</v>
      </c>
      <c r="B371" s="224" t="s">
        <v>261</v>
      </c>
      <c r="C371" s="250"/>
      <c r="D371" s="470"/>
      <c r="E371" s="279"/>
      <c r="F371" s="280"/>
      <c r="G371" s="269"/>
    </row>
    <row r="372" spans="1:7">
      <c r="A372" s="407">
        <v>2.1</v>
      </c>
      <c r="B372" s="224" t="s">
        <v>262</v>
      </c>
      <c r="C372" s="250"/>
      <c r="D372" s="470"/>
      <c r="E372" s="279"/>
      <c r="F372" s="280"/>
      <c r="G372" s="269"/>
    </row>
    <row r="373" spans="1:7" ht="76.5">
      <c r="A373" s="407" t="s">
        <v>223</v>
      </c>
      <c r="B373" s="176" t="s">
        <v>263</v>
      </c>
      <c r="C373" s="250" t="s">
        <v>423</v>
      </c>
      <c r="D373" s="470">
        <v>1</v>
      </c>
      <c r="E373" s="279"/>
      <c r="F373" s="280"/>
      <c r="G373" s="269"/>
    </row>
    <row r="374" spans="1:7" ht="51">
      <c r="A374" s="407" t="s">
        <v>264</v>
      </c>
      <c r="B374" s="176" t="s">
        <v>468</v>
      </c>
      <c r="C374" s="250" t="s">
        <v>423</v>
      </c>
      <c r="D374" s="470">
        <v>1</v>
      </c>
      <c r="E374" s="279"/>
      <c r="F374" s="280"/>
      <c r="G374" s="269"/>
    </row>
    <row r="375" spans="1:7">
      <c r="A375" s="407">
        <v>3</v>
      </c>
      <c r="B375" s="224" t="s">
        <v>265</v>
      </c>
      <c r="C375" s="250"/>
      <c r="D375" s="470"/>
      <c r="E375" s="279"/>
      <c r="F375" s="280"/>
      <c r="G375" s="269"/>
    </row>
    <row r="376" spans="1:7" ht="38.25">
      <c r="A376" s="408">
        <v>3.1</v>
      </c>
      <c r="B376" s="176" t="s">
        <v>469</v>
      </c>
      <c r="C376" s="250"/>
      <c r="D376" s="470"/>
      <c r="E376" s="279"/>
      <c r="F376" s="280"/>
      <c r="G376" s="269"/>
    </row>
    <row r="377" spans="1:7">
      <c r="A377" s="408" t="s">
        <v>181</v>
      </c>
      <c r="B377" s="176" t="s">
        <v>266</v>
      </c>
      <c r="C377" s="250" t="s">
        <v>423</v>
      </c>
      <c r="D377" s="470">
        <v>1</v>
      </c>
      <c r="E377" s="279"/>
      <c r="F377" s="280"/>
      <c r="G377" s="269"/>
    </row>
    <row r="378" spans="1:7">
      <c r="A378" s="407">
        <v>4</v>
      </c>
      <c r="B378" s="176" t="s">
        <v>470</v>
      </c>
      <c r="C378" s="250" t="s">
        <v>423</v>
      </c>
      <c r="D378" s="470">
        <v>1</v>
      </c>
      <c r="E378" s="279"/>
      <c r="F378" s="280"/>
      <c r="G378" s="269"/>
    </row>
    <row r="379" spans="1:7">
      <c r="A379" s="407">
        <v>5</v>
      </c>
      <c r="B379" s="224" t="s">
        <v>267</v>
      </c>
      <c r="C379" s="250"/>
      <c r="D379" s="470"/>
      <c r="E379" s="279"/>
      <c r="F379" s="280"/>
      <c r="G379" s="269"/>
    </row>
    <row r="380" spans="1:7" ht="38.25">
      <c r="A380" s="425">
        <v>5.0999999999999996</v>
      </c>
      <c r="B380" s="176" t="s">
        <v>471</v>
      </c>
      <c r="C380" s="250" t="s">
        <v>423</v>
      </c>
      <c r="D380" s="470">
        <v>1</v>
      </c>
      <c r="E380" s="279"/>
      <c r="F380" s="280"/>
      <c r="G380" s="269"/>
    </row>
    <row r="381" spans="1:7" ht="25.5">
      <c r="A381" s="425">
        <v>5.2</v>
      </c>
      <c r="B381" s="176" t="s">
        <v>268</v>
      </c>
      <c r="C381" s="250" t="s">
        <v>423</v>
      </c>
      <c r="D381" s="470">
        <v>1</v>
      </c>
      <c r="E381" s="279"/>
      <c r="F381" s="280"/>
      <c r="G381" s="269"/>
    </row>
    <row r="382" spans="1:7">
      <c r="A382" s="407">
        <v>5</v>
      </c>
      <c r="B382" s="224" t="s">
        <v>269</v>
      </c>
      <c r="C382" s="250"/>
      <c r="D382" s="470"/>
      <c r="E382" s="279"/>
      <c r="F382" s="280"/>
      <c r="G382" s="269"/>
    </row>
    <row r="383" spans="1:7" ht="38.25">
      <c r="A383" s="407">
        <v>6.1</v>
      </c>
      <c r="B383" s="176" t="s">
        <v>270</v>
      </c>
      <c r="C383" s="250"/>
      <c r="D383" s="470"/>
      <c r="E383" s="279"/>
      <c r="F383" s="280"/>
      <c r="G383" s="269"/>
    </row>
    <row r="384" spans="1:7">
      <c r="A384" s="408" t="s">
        <v>175</v>
      </c>
      <c r="B384" s="176" t="s">
        <v>271</v>
      </c>
      <c r="C384" s="250" t="s">
        <v>423</v>
      </c>
      <c r="D384" s="470">
        <v>1</v>
      </c>
      <c r="E384" s="279"/>
      <c r="F384" s="280"/>
      <c r="G384" s="269"/>
    </row>
    <row r="385" spans="1:7">
      <c r="A385" s="408" t="s">
        <v>176</v>
      </c>
      <c r="B385" s="176" t="s">
        <v>272</v>
      </c>
      <c r="C385" s="250" t="s">
        <v>423</v>
      </c>
      <c r="D385" s="470">
        <v>1</v>
      </c>
      <c r="E385" s="279"/>
      <c r="F385" s="280"/>
      <c r="G385" s="269"/>
    </row>
    <row r="386" spans="1:7" ht="25.5">
      <c r="A386" s="407">
        <v>6.2</v>
      </c>
      <c r="B386" s="176" t="s">
        <v>273</v>
      </c>
      <c r="C386" s="250"/>
      <c r="D386" s="470"/>
      <c r="E386" s="279"/>
      <c r="F386" s="280"/>
      <c r="G386" s="269"/>
    </row>
    <row r="387" spans="1:7">
      <c r="A387" s="408" t="s">
        <v>224</v>
      </c>
      <c r="B387" s="176" t="s">
        <v>274</v>
      </c>
      <c r="C387" s="250"/>
      <c r="D387" s="470"/>
      <c r="E387" s="279"/>
      <c r="F387" s="280"/>
      <c r="G387" s="269"/>
    </row>
    <row r="388" spans="1:7">
      <c r="A388" s="408" t="s">
        <v>225</v>
      </c>
      <c r="B388" s="176" t="s">
        <v>275</v>
      </c>
      <c r="C388" s="250"/>
      <c r="D388" s="470"/>
      <c r="E388" s="279"/>
      <c r="F388" s="280"/>
      <c r="G388" s="269"/>
    </row>
    <row r="389" spans="1:7">
      <c r="A389" s="408" t="s">
        <v>226</v>
      </c>
      <c r="B389" s="176" t="s">
        <v>276</v>
      </c>
      <c r="C389" s="250"/>
      <c r="D389" s="470"/>
      <c r="E389" s="279"/>
      <c r="F389" s="280"/>
      <c r="G389" s="269"/>
    </row>
    <row r="390" spans="1:7">
      <c r="A390" s="407">
        <v>7</v>
      </c>
      <c r="B390" s="224" t="s">
        <v>277</v>
      </c>
      <c r="C390" s="250"/>
      <c r="D390" s="470"/>
      <c r="E390" s="279"/>
      <c r="F390" s="280"/>
      <c r="G390" s="269"/>
    </row>
    <row r="391" spans="1:7" ht="51">
      <c r="A391" s="408">
        <v>7.1</v>
      </c>
      <c r="B391" s="176" t="s">
        <v>278</v>
      </c>
      <c r="C391" s="250" t="s">
        <v>423</v>
      </c>
      <c r="D391" s="470">
        <v>1</v>
      </c>
      <c r="E391" s="279"/>
      <c r="F391" s="280"/>
      <c r="G391" s="269"/>
    </row>
    <row r="392" spans="1:7" ht="25.5">
      <c r="A392" s="408">
        <v>7.2</v>
      </c>
      <c r="B392" s="176" t="s">
        <v>279</v>
      </c>
      <c r="C392" s="250" t="s">
        <v>423</v>
      </c>
      <c r="D392" s="470">
        <v>1</v>
      </c>
      <c r="E392" s="279"/>
      <c r="F392" s="280"/>
      <c r="G392" s="269"/>
    </row>
    <row r="393" spans="1:7" ht="25.5">
      <c r="A393" s="408">
        <v>7.3</v>
      </c>
      <c r="B393" s="176" t="s">
        <v>280</v>
      </c>
      <c r="C393" s="250" t="s">
        <v>423</v>
      </c>
      <c r="D393" s="470">
        <v>1</v>
      </c>
      <c r="E393" s="279"/>
      <c r="F393" s="280"/>
      <c r="G393" s="269"/>
    </row>
    <row r="394" spans="1:7">
      <c r="A394" s="407">
        <v>8</v>
      </c>
      <c r="B394" s="224" t="s">
        <v>281</v>
      </c>
      <c r="C394" s="250"/>
      <c r="D394" s="470"/>
      <c r="E394" s="279"/>
      <c r="F394" s="280"/>
      <c r="G394" s="269"/>
    </row>
    <row r="395" spans="1:7" ht="127.5">
      <c r="A395" s="408">
        <v>8.1</v>
      </c>
      <c r="B395" s="176" t="s">
        <v>365</v>
      </c>
      <c r="C395" s="250" t="s">
        <v>423</v>
      </c>
      <c r="D395" s="470">
        <v>1</v>
      </c>
      <c r="E395" s="279"/>
      <c r="F395" s="280"/>
      <c r="G395" s="269"/>
    </row>
    <row r="396" spans="1:7" ht="127.5">
      <c r="A396" s="408">
        <v>8.1999999999999993</v>
      </c>
      <c r="B396" s="176" t="s">
        <v>282</v>
      </c>
      <c r="C396" s="250" t="s">
        <v>423</v>
      </c>
      <c r="D396" s="470">
        <v>1</v>
      </c>
      <c r="E396" s="279"/>
      <c r="F396" s="280"/>
      <c r="G396" s="269"/>
    </row>
    <row r="397" spans="1:7">
      <c r="A397" s="407">
        <v>9</v>
      </c>
      <c r="B397" s="224" t="s">
        <v>283</v>
      </c>
      <c r="C397" s="250" t="s">
        <v>423</v>
      </c>
      <c r="D397" s="470">
        <v>1</v>
      </c>
      <c r="E397" s="279"/>
      <c r="F397" s="280"/>
      <c r="G397" s="269"/>
    </row>
    <row r="398" spans="1:7" ht="153">
      <c r="A398" s="425">
        <v>9.1</v>
      </c>
      <c r="B398" s="176" t="s">
        <v>284</v>
      </c>
      <c r="C398" s="250"/>
      <c r="D398" s="470"/>
      <c r="E398" s="279"/>
      <c r="F398" s="280"/>
      <c r="G398" s="269"/>
    </row>
    <row r="399" spans="1:7">
      <c r="A399" s="408" t="s">
        <v>184</v>
      </c>
      <c r="B399" s="176" t="s">
        <v>285</v>
      </c>
      <c r="C399" s="250" t="s">
        <v>423</v>
      </c>
      <c r="D399" s="470">
        <v>1</v>
      </c>
      <c r="E399" s="279"/>
      <c r="F399" s="280"/>
      <c r="G399" s="269"/>
    </row>
    <row r="400" spans="1:7">
      <c r="A400" s="426">
        <v>10</v>
      </c>
      <c r="B400" s="224" t="s">
        <v>286</v>
      </c>
      <c r="C400" s="250"/>
      <c r="D400" s="470"/>
      <c r="E400" s="279"/>
      <c r="F400" s="280"/>
      <c r="G400" s="269"/>
    </row>
    <row r="401" spans="1:7" ht="38.25">
      <c r="A401" s="408">
        <v>10.1</v>
      </c>
      <c r="B401" s="176" t="s">
        <v>287</v>
      </c>
      <c r="C401" s="252"/>
      <c r="D401" s="470"/>
      <c r="E401" s="279"/>
      <c r="F401" s="280"/>
      <c r="G401" s="269"/>
    </row>
    <row r="402" spans="1:7">
      <c r="A402" s="408" t="s">
        <v>204</v>
      </c>
      <c r="B402" s="176" t="s">
        <v>288</v>
      </c>
      <c r="C402" s="250" t="s">
        <v>423</v>
      </c>
      <c r="D402" s="470">
        <v>1</v>
      </c>
      <c r="E402" s="279"/>
      <c r="F402" s="280"/>
      <c r="G402" s="269"/>
    </row>
    <row r="403" spans="1:7">
      <c r="A403" s="408" t="s">
        <v>205</v>
      </c>
      <c r="B403" s="176" t="s">
        <v>289</v>
      </c>
      <c r="C403" s="250" t="s">
        <v>423</v>
      </c>
      <c r="D403" s="470">
        <v>1</v>
      </c>
      <c r="E403" s="279"/>
      <c r="F403" s="280"/>
      <c r="G403" s="269"/>
    </row>
    <row r="404" spans="1:7">
      <c r="A404" s="408" t="s">
        <v>207</v>
      </c>
      <c r="B404" s="176" t="s">
        <v>290</v>
      </c>
      <c r="C404" s="250" t="s">
        <v>423</v>
      </c>
      <c r="D404" s="470">
        <v>1</v>
      </c>
      <c r="E404" s="279"/>
      <c r="F404" s="280"/>
      <c r="G404" s="269"/>
    </row>
    <row r="405" spans="1:7">
      <c r="A405" s="408" t="s">
        <v>208</v>
      </c>
      <c r="B405" s="176" t="s">
        <v>291</v>
      </c>
      <c r="C405" s="250" t="s">
        <v>423</v>
      </c>
      <c r="D405" s="470">
        <v>1</v>
      </c>
      <c r="E405" s="279"/>
      <c r="F405" s="280"/>
      <c r="G405" s="269"/>
    </row>
    <row r="406" spans="1:7">
      <c r="A406" s="408" t="s">
        <v>209</v>
      </c>
      <c r="B406" s="176" t="s">
        <v>292</v>
      </c>
      <c r="C406" s="250" t="s">
        <v>423</v>
      </c>
      <c r="D406" s="470">
        <v>1</v>
      </c>
      <c r="E406" s="279"/>
      <c r="F406" s="280"/>
      <c r="G406" s="269"/>
    </row>
    <row r="407" spans="1:7" ht="38.25">
      <c r="A407" s="407">
        <v>11</v>
      </c>
      <c r="B407" s="176" t="s">
        <v>293</v>
      </c>
      <c r="C407" s="252"/>
      <c r="D407" s="470"/>
      <c r="E407" s="279"/>
      <c r="F407" s="280"/>
      <c r="G407" s="269"/>
    </row>
    <row r="408" spans="1:7">
      <c r="A408" s="425">
        <v>11.1</v>
      </c>
      <c r="B408" s="176" t="s">
        <v>294</v>
      </c>
      <c r="C408" s="250" t="s">
        <v>423</v>
      </c>
      <c r="D408" s="470">
        <v>1</v>
      </c>
      <c r="E408" s="279"/>
      <c r="F408" s="280"/>
      <c r="G408" s="269"/>
    </row>
    <row r="409" spans="1:7">
      <c r="A409" s="425">
        <v>11.2</v>
      </c>
      <c r="B409" s="176" t="s">
        <v>295</v>
      </c>
      <c r="C409" s="250" t="s">
        <v>423</v>
      </c>
      <c r="D409" s="470">
        <v>1</v>
      </c>
      <c r="E409" s="279"/>
      <c r="F409" s="280"/>
      <c r="G409" s="269"/>
    </row>
    <row r="410" spans="1:7">
      <c r="A410" s="425">
        <v>11.3</v>
      </c>
      <c r="B410" s="176" t="s">
        <v>296</v>
      </c>
      <c r="C410" s="250" t="s">
        <v>423</v>
      </c>
      <c r="D410" s="470">
        <v>1</v>
      </c>
      <c r="E410" s="279"/>
      <c r="F410" s="280"/>
      <c r="G410" s="269"/>
    </row>
    <row r="411" spans="1:7">
      <c r="A411" s="427">
        <v>12</v>
      </c>
      <c r="B411" s="224" t="s">
        <v>297</v>
      </c>
      <c r="C411" s="250"/>
      <c r="D411" s="470"/>
      <c r="E411" s="279"/>
      <c r="F411" s="280"/>
      <c r="G411" s="269"/>
    </row>
    <row r="412" spans="1:7" ht="25.5">
      <c r="A412" s="428">
        <v>12.1</v>
      </c>
      <c r="B412" s="176" t="s">
        <v>298</v>
      </c>
      <c r="C412" s="250"/>
      <c r="D412" s="470"/>
      <c r="E412" s="279"/>
      <c r="F412" s="280"/>
      <c r="G412" s="269"/>
    </row>
    <row r="413" spans="1:7">
      <c r="A413" s="425" t="s">
        <v>227</v>
      </c>
      <c r="B413" s="176" t="s">
        <v>299</v>
      </c>
      <c r="C413" s="250" t="s">
        <v>423</v>
      </c>
      <c r="D413" s="470">
        <v>1</v>
      </c>
      <c r="E413" s="279"/>
      <c r="F413" s="280"/>
      <c r="G413" s="269"/>
    </row>
    <row r="414" spans="1:7">
      <c r="A414" s="407">
        <v>13</v>
      </c>
      <c r="B414" s="224" t="s">
        <v>300</v>
      </c>
      <c r="C414" s="250"/>
      <c r="D414" s="470"/>
      <c r="E414" s="279"/>
      <c r="F414" s="280"/>
      <c r="G414" s="269"/>
    </row>
    <row r="415" spans="1:7" ht="51">
      <c r="A415" s="408">
        <v>13.1</v>
      </c>
      <c r="B415" s="176" t="s">
        <v>301</v>
      </c>
      <c r="C415" s="250" t="s">
        <v>423</v>
      </c>
      <c r="D415" s="470">
        <v>1</v>
      </c>
      <c r="E415" s="279"/>
      <c r="F415" s="280"/>
      <c r="G415" s="269"/>
    </row>
    <row r="416" spans="1:7" ht="25.5">
      <c r="A416" s="408">
        <v>13.2</v>
      </c>
      <c r="B416" s="176" t="s">
        <v>279</v>
      </c>
      <c r="C416" s="250" t="s">
        <v>423</v>
      </c>
      <c r="D416" s="470">
        <v>1</v>
      </c>
      <c r="E416" s="279"/>
      <c r="F416" s="280"/>
      <c r="G416" s="269"/>
    </row>
    <row r="417" spans="1:7" ht="25.5">
      <c r="A417" s="408">
        <v>13.3</v>
      </c>
      <c r="B417" s="176" t="s">
        <v>280</v>
      </c>
      <c r="C417" s="250" t="s">
        <v>423</v>
      </c>
      <c r="D417" s="470">
        <v>1</v>
      </c>
      <c r="E417" s="279"/>
      <c r="F417" s="280"/>
      <c r="G417" s="269"/>
    </row>
    <row r="418" spans="1:7">
      <c r="A418" s="429" t="s">
        <v>228</v>
      </c>
      <c r="B418" s="176" t="s">
        <v>472</v>
      </c>
      <c r="C418" s="250" t="s">
        <v>423</v>
      </c>
      <c r="D418" s="470">
        <v>1</v>
      </c>
      <c r="E418" s="279"/>
      <c r="F418" s="280"/>
      <c r="G418" s="269"/>
    </row>
    <row r="419" spans="1:7" ht="38.25">
      <c r="A419" s="429" t="s">
        <v>229</v>
      </c>
      <c r="B419" s="226" t="s">
        <v>366</v>
      </c>
      <c r="C419" s="250"/>
      <c r="D419" s="470"/>
      <c r="E419" s="279"/>
      <c r="F419" s="280"/>
      <c r="G419" s="269"/>
    </row>
    <row r="420" spans="1:7">
      <c r="A420" s="430" t="s">
        <v>230</v>
      </c>
      <c r="B420" s="227" t="s">
        <v>302</v>
      </c>
      <c r="C420" s="253" t="s">
        <v>303</v>
      </c>
      <c r="D420" s="471"/>
      <c r="E420" s="281"/>
      <c r="F420" s="280"/>
      <c r="G420" s="269"/>
    </row>
    <row r="421" spans="1:7">
      <c r="A421" s="430" t="s">
        <v>304</v>
      </c>
      <c r="B421" s="227" t="s">
        <v>305</v>
      </c>
      <c r="C421" s="250" t="s">
        <v>423</v>
      </c>
      <c r="D421" s="470">
        <v>1</v>
      </c>
      <c r="E421" s="281"/>
      <c r="F421" s="280"/>
      <c r="G421" s="269"/>
    </row>
    <row r="422" spans="1:7" ht="63.75">
      <c r="A422" s="431">
        <v>14.2</v>
      </c>
      <c r="B422" s="226" t="s">
        <v>367</v>
      </c>
      <c r="C422" s="253"/>
      <c r="D422" s="471"/>
      <c r="E422" s="281"/>
      <c r="F422" s="280"/>
      <c r="G422" s="269"/>
    </row>
    <row r="423" spans="1:7">
      <c r="A423" s="430" t="s">
        <v>231</v>
      </c>
      <c r="B423" s="227" t="s">
        <v>306</v>
      </c>
      <c r="C423" s="253"/>
      <c r="D423" s="471"/>
      <c r="E423" s="281"/>
      <c r="F423" s="280"/>
      <c r="G423" s="269"/>
    </row>
    <row r="424" spans="1:7">
      <c r="A424" s="430" t="s">
        <v>232</v>
      </c>
      <c r="B424" s="227" t="s">
        <v>305</v>
      </c>
      <c r="C424" s="250" t="s">
        <v>423</v>
      </c>
      <c r="D424" s="470">
        <v>1</v>
      </c>
      <c r="E424" s="281"/>
      <c r="F424" s="280"/>
      <c r="G424" s="269"/>
    </row>
    <row r="425" spans="1:7" ht="51">
      <c r="A425" s="431">
        <v>14.3</v>
      </c>
      <c r="B425" s="226" t="s">
        <v>368</v>
      </c>
      <c r="C425" s="253"/>
      <c r="D425" s="471"/>
      <c r="E425" s="281"/>
      <c r="F425" s="280"/>
      <c r="G425" s="269"/>
    </row>
    <row r="426" spans="1:7">
      <c r="A426" s="430" t="s">
        <v>233</v>
      </c>
      <c r="B426" s="227" t="s">
        <v>305</v>
      </c>
      <c r="C426" s="250" t="s">
        <v>423</v>
      </c>
      <c r="D426" s="470">
        <v>1</v>
      </c>
      <c r="E426" s="281"/>
      <c r="F426" s="280"/>
      <c r="G426" s="269"/>
    </row>
    <row r="427" spans="1:7" ht="25.5">
      <c r="A427" s="431">
        <v>14.4</v>
      </c>
      <c r="B427" s="176" t="s">
        <v>639</v>
      </c>
      <c r="C427" s="250" t="s">
        <v>423</v>
      </c>
      <c r="D427" s="470">
        <v>1</v>
      </c>
      <c r="E427" s="281"/>
      <c r="F427" s="280"/>
      <c r="G427" s="269"/>
    </row>
    <row r="428" spans="1:7" ht="25.5">
      <c r="A428" s="431">
        <v>14.5</v>
      </c>
      <c r="B428" s="176" t="s">
        <v>369</v>
      </c>
      <c r="C428" s="250" t="s">
        <v>423</v>
      </c>
      <c r="D428" s="470">
        <v>1</v>
      </c>
      <c r="E428" s="281"/>
      <c r="F428" s="280"/>
      <c r="G428" s="269"/>
    </row>
    <row r="429" spans="1:7" ht="38.25">
      <c r="A429" s="431">
        <v>14.6</v>
      </c>
      <c r="B429" s="176" t="s">
        <v>370</v>
      </c>
      <c r="C429" s="250" t="s">
        <v>423</v>
      </c>
      <c r="D429" s="470">
        <v>1</v>
      </c>
      <c r="E429" s="281"/>
      <c r="F429" s="280"/>
      <c r="G429" s="269"/>
    </row>
    <row r="430" spans="1:7">
      <c r="A430" s="431">
        <v>14.7</v>
      </c>
      <c r="B430" s="176" t="s">
        <v>371</v>
      </c>
      <c r="C430" s="250" t="s">
        <v>423</v>
      </c>
      <c r="D430" s="470">
        <v>1</v>
      </c>
      <c r="E430" s="281"/>
      <c r="F430" s="280"/>
      <c r="G430" s="269"/>
    </row>
    <row r="431" spans="1:7" ht="25.5">
      <c r="A431" s="431">
        <v>14.8</v>
      </c>
      <c r="B431" s="176" t="s">
        <v>307</v>
      </c>
      <c r="C431" s="250" t="s">
        <v>423</v>
      </c>
      <c r="D431" s="470">
        <v>1</v>
      </c>
      <c r="E431" s="281"/>
      <c r="F431" s="280"/>
      <c r="G431" s="269"/>
    </row>
    <row r="432" spans="1:7" ht="25.5">
      <c r="A432" s="431">
        <v>14.9</v>
      </c>
      <c r="B432" s="176" t="s">
        <v>308</v>
      </c>
      <c r="C432" s="250" t="s">
        <v>423</v>
      </c>
      <c r="D432" s="470">
        <v>1</v>
      </c>
      <c r="E432" s="281"/>
      <c r="F432" s="280"/>
      <c r="G432" s="269"/>
    </row>
    <row r="433" spans="1:7" ht="25.5">
      <c r="A433" s="431" t="s">
        <v>234</v>
      </c>
      <c r="B433" s="176" t="s">
        <v>309</v>
      </c>
      <c r="C433" s="250" t="s">
        <v>423</v>
      </c>
      <c r="D433" s="470">
        <v>1</v>
      </c>
      <c r="E433" s="281"/>
      <c r="F433" s="280"/>
      <c r="G433" s="269"/>
    </row>
    <row r="434" spans="1:7" ht="25.5">
      <c r="A434" s="431" t="s">
        <v>235</v>
      </c>
      <c r="B434" s="176" t="s">
        <v>372</v>
      </c>
      <c r="C434" s="250" t="s">
        <v>423</v>
      </c>
      <c r="D434" s="470">
        <v>1</v>
      </c>
      <c r="E434" s="281"/>
      <c r="F434" s="280"/>
      <c r="G434" s="269"/>
    </row>
    <row r="435" spans="1:7" ht="38.25">
      <c r="A435" s="431" t="s">
        <v>310</v>
      </c>
      <c r="B435" s="169" t="s">
        <v>373</v>
      </c>
      <c r="C435" s="250" t="s">
        <v>423</v>
      </c>
      <c r="D435" s="470">
        <v>1</v>
      </c>
      <c r="E435" s="281"/>
      <c r="F435" s="280"/>
      <c r="G435" s="269"/>
    </row>
    <row r="436" spans="1:7" ht="51">
      <c r="A436" s="431" t="s">
        <v>311</v>
      </c>
      <c r="B436" s="169" t="s">
        <v>374</v>
      </c>
      <c r="C436" s="250" t="s">
        <v>423</v>
      </c>
      <c r="D436" s="470">
        <v>1</v>
      </c>
      <c r="E436" s="281"/>
      <c r="F436" s="280"/>
      <c r="G436" s="269"/>
    </row>
    <row r="437" spans="1:7" ht="25.5">
      <c r="A437" s="379" t="s">
        <v>312</v>
      </c>
      <c r="B437" s="169" t="s">
        <v>313</v>
      </c>
      <c r="C437" s="250" t="s">
        <v>423</v>
      </c>
      <c r="D437" s="470">
        <v>1</v>
      </c>
      <c r="E437" s="280"/>
      <c r="F437" s="280"/>
      <c r="G437" s="269"/>
    </row>
    <row r="438" spans="1:7" ht="25.5">
      <c r="A438" s="381" t="s">
        <v>314</v>
      </c>
      <c r="B438" s="169" t="s">
        <v>315</v>
      </c>
      <c r="C438" s="250" t="s">
        <v>423</v>
      </c>
      <c r="D438" s="470">
        <v>1</v>
      </c>
      <c r="E438" s="280"/>
      <c r="F438" s="280"/>
      <c r="G438" s="269"/>
    </row>
    <row r="439" spans="1:7" ht="51">
      <c r="A439" s="381" t="s">
        <v>316</v>
      </c>
      <c r="B439" s="169" t="s">
        <v>317</v>
      </c>
      <c r="C439" s="250" t="s">
        <v>423</v>
      </c>
      <c r="D439" s="470">
        <v>1</v>
      </c>
      <c r="E439" s="280"/>
      <c r="F439" s="280"/>
      <c r="G439" s="269"/>
    </row>
    <row r="440" spans="1:7" ht="15">
      <c r="A440" s="432" t="s">
        <v>319</v>
      </c>
      <c r="B440" s="254" t="s">
        <v>600</v>
      </c>
      <c r="C440" s="255"/>
      <c r="D440" s="472"/>
      <c r="E440" s="315"/>
      <c r="F440" s="316"/>
      <c r="G440" s="317"/>
    </row>
    <row r="441" spans="1:7" ht="48" customHeight="1">
      <c r="A441" s="433">
        <v>1</v>
      </c>
      <c r="B441" s="348" t="s">
        <v>641</v>
      </c>
      <c r="C441" s="318"/>
      <c r="D441" s="437"/>
      <c r="E441" s="339"/>
      <c r="F441" s="339"/>
      <c r="G441" s="321"/>
    </row>
    <row r="442" spans="1:7">
      <c r="A442" s="257">
        <v>1.1000000000000001</v>
      </c>
      <c r="B442" s="348" t="s">
        <v>642</v>
      </c>
      <c r="C442" s="318" t="s">
        <v>601</v>
      </c>
      <c r="D442" s="470">
        <v>1</v>
      </c>
      <c r="E442" s="340"/>
      <c r="F442" s="340"/>
      <c r="G442" s="251"/>
    </row>
    <row r="443" spans="1:7">
      <c r="A443" s="257">
        <v>1.2</v>
      </c>
      <c r="B443" s="348" t="s">
        <v>602</v>
      </c>
      <c r="C443" s="318" t="s">
        <v>601</v>
      </c>
      <c r="D443" s="470">
        <v>160</v>
      </c>
      <c r="E443" s="340"/>
      <c r="F443" s="340"/>
      <c r="G443" s="251"/>
    </row>
    <row r="444" spans="1:7">
      <c r="A444" s="257">
        <v>1.3</v>
      </c>
      <c r="B444" s="348" t="s">
        <v>603</v>
      </c>
      <c r="C444" s="318" t="s">
        <v>601</v>
      </c>
      <c r="D444" s="470">
        <v>30</v>
      </c>
      <c r="E444" s="340"/>
      <c r="F444" s="340"/>
      <c r="G444" s="251"/>
    </row>
    <row r="445" spans="1:7">
      <c r="A445" s="257">
        <v>1.4</v>
      </c>
      <c r="B445" s="348" t="s">
        <v>643</v>
      </c>
      <c r="C445" s="318" t="s">
        <v>486</v>
      </c>
      <c r="D445" s="470">
        <v>1</v>
      </c>
      <c r="E445" s="340"/>
      <c r="F445" s="340"/>
      <c r="G445" s="251"/>
    </row>
    <row r="446" spans="1:7">
      <c r="A446" s="257">
        <v>1.5</v>
      </c>
      <c r="B446" s="348" t="s">
        <v>644</v>
      </c>
      <c r="C446" s="318" t="s">
        <v>486</v>
      </c>
      <c r="D446" s="470">
        <v>1</v>
      </c>
      <c r="E446" s="340"/>
      <c r="F446" s="340"/>
      <c r="G446" s="251"/>
    </row>
    <row r="447" spans="1:7">
      <c r="A447" s="257">
        <v>1.6</v>
      </c>
      <c r="B447" s="348" t="s">
        <v>645</v>
      </c>
      <c r="C447" s="318" t="s">
        <v>486</v>
      </c>
      <c r="D447" s="470">
        <v>1</v>
      </c>
      <c r="E447" s="340"/>
      <c r="F447" s="340"/>
      <c r="G447" s="251"/>
    </row>
    <row r="448" spans="1:7">
      <c r="A448" s="257">
        <v>1.7</v>
      </c>
      <c r="B448" s="348" t="s">
        <v>604</v>
      </c>
      <c r="C448" s="318" t="s">
        <v>486</v>
      </c>
      <c r="D448" s="470">
        <v>1</v>
      </c>
      <c r="E448" s="340"/>
      <c r="F448" s="340"/>
      <c r="G448" s="251"/>
    </row>
    <row r="449" spans="1:7" ht="15">
      <c r="A449" s="434"/>
      <c r="B449" s="341"/>
      <c r="C449" s="338"/>
      <c r="D449" s="473"/>
      <c r="E449" s="339"/>
      <c r="F449" s="339"/>
      <c r="G449" s="342"/>
    </row>
    <row r="450" spans="1:7" ht="15">
      <c r="A450" s="432" t="s">
        <v>358</v>
      </c>
      <c r="B450" s="254" t="s">
        <v>425</v>
      </c>
      <c r="C450" s="255" t="s">
        <v>486</v>
      </c>
      <c r="D450" s="472">
        <v>1</v>
      </c>
      <c r="E450" s="315"/>
      <c r="F450" s="316"/>
      <c r="G450" s="317"/>
    </row>
    <row r="451" spans="1:7">
      <c r="A451" s="439">
        <v>1</v>
      </c>
      <c r="B451" s="343" t="s">
        <v>646</v>
      </c>
      <c r="C451" s="318"/>
      <c r="D451" s="484"/>
      <c r="E451" s="344"/>
      <c r="F451" s="344"/>
      <c r="G451" s="345"/>
    </row>
    <row r="452" spans="1:7" ht="25.5">
      <c r="A452" s="437"/>
      <c r="B452" s="239" t="s">
        <v>718</v>
      </c>
      <c r="C452" s="318"/>
      <c r="D452" s="484"/>
      <c r="E452" s="344"/>
      <c r="F452" s="344"/>
      <c r="G452" s="345"/>
    </row>
    <row r="453" spans="1:7">
      <c r="A453" s="437"/>
      <c r="B453" s="239" t="s">
        <v>647</v>
      </c>
      <c r="C453" s="318" t="s">
        <v>648</v>
      </c>
      <c r="D453" s="484">
        <v>21.7</v>
      </c>
      <c r="E453" s="344"/>
      <c r="F453" s="344"/>
      <c r="G453" s="345"/>
    </row>
    <row r="454" spans="1:7">
      <c r="A454" s="437"/>
      <c r="B454" s="239" t="s">
        <v>719</v>
      </c>
      <c r="C454" s="318" t="s">
        <v>648</v>
      </c>
      <c r="D454" s="484">
        <v>9</v>
      </c>
      <c r="E454" s="344"/>
      <c r="F454" s="344"/>
      <c r="G454" s="345"/>
    </row>
    <row r="455" spans="1:7">
      <c r="A455" s="437"/>
      <c r="B455" s="239" t="s">
        <v>719</v>
      </c>
      <c r="C455" s="318" t="s">
        <v>648</v>
      </c>
      <c r="D455" s="484">
        <v>6</v>
      </c>
      <c r="E455" s="344"/>
      <c r="F455" s="344"/>
      <c r="G455" s="345"/>
    </row>
    <row r="456" spans="1:7">
      <c r="A456" s="437"/>
      <c r="B456" s="239" t="s">
        <v>649</v>
      </c>
      <c r="C456" s="318" t="s">
        <v>648</v>
      </c>
      <c r="D456" s="484">
        <v>3.96</v>
      </c>
      <c r="E456" s="344"/>
      <c r="F456" s="344"/>
      <c r="G456" s="345"/>
    </row>
    <row r="457" spans="1:7">
      <c r="A457" s="437"/>
      <c r="B457" s="239" t="s">
        <v>650</v>
      </c>
      <c r="C457" s="318" t="s">
        <v>648</v>
      </c>
      <c r="D457" s="484">
        <v>0.26</v>
      </c>
      <c r="E457" s="344"/>
      <c r="F457" s="344"/>
      <c r="G457" s="345"/>
    </row>
    <row r="458" spans="1:7">
      <c r="A458" s="437"/>
      <c r="B458" s="239" t="s">
        <v>654</v>
      </c>
      <c r="C458" s="318" t="s">
        <v>651</v>
      </c>
      <c r="D458" s="484">
        <v>2196</v>
      </c>
      <c r="E458" s="344"/>
      <c r="F458" s="344"/>
      <c r="G458" s="345"/>
    </row>
    <row r="459" spans="1:7">
      <c r="A459" s="437"/>
      <c r="B459" s="239"/>
      <c r="C459" s="318"/>
      <c r="D459" s="484"/>
      <c r="E459" s="344"/>
      <c r="F459" s="344"/>
      <c r="G459" s="345"/>
    </row>
    <row r="460" spans="1:7" ht="25.5">
      <c r="A460" s="437"/>
      <c r="B460" s="239" t="s">
        <v>720</v>
      </c>
      <c r="C460" s="318" t="s">
        <v>1</v>
      </c>
      <c r="D460" s="484">
        <v>16</v>
      </c>
      <c r="E460" s="344"/>
      <c r="F460" s="344"/>
      <c r="G460" s="345"/>
    </row>
    <row r="461" spans="1:7">
      <c r="A461" s="437"/>
      <c r="B461" s="239" t="s">
        <v>647</v>
      </c>
      <c r="C461" s="318" t="s">
        <v>648</v>
      </c>
      <c r="D461" s="484">
        <v>10</v>
      </c>
      <c r="E461" s="344"/>
      <c r="F461" s="344"/>
      <c r="G461" s="345"/>
    </row>
    <row r="462" spans="1:7">
      <c r="A462" s="437"/>
      <c r="B462" s="239" t="s">
        <v>649</v>
      </c>
      <c r="C462" s="318" t="s">
        <v>648</v>
      </c>
      <c r="D462" s="484">
        <v>5.77</v>
      </c>
      <c r="E462" s="344"/>
      <c r="F462" s="344"/>
      <c r="G462" s="345"/>
    </row>
    <row r="463" spans="1:7">
      <c r="A463" s="437"/>
      <c r="B463" s="239" t="s">
        <v>650</v>
      </c>
      <c r="C463" s="318" t="s">
        <v>648</v>
      </c>
      <c r="D463" s="484"/>
      <c r="E463" s="344"/>
      <c r="F463" s="344"/>
      <c r="G463" s="345"/>
    </row>
    <row r="464" spans="1:7">
      <c r="A464" s="437"/>
      <c r="B464" s="239" t="s">
        <v>654</v>
      </c>
      <c r="C464" s="318" t="s">
        <v>651</v>
      </c>
      <c r="D464" s="484">
        <v>1000</v>
      </c>
      <c r="E464" s="344"/>
      <c r="F464" s="344"/>
      <c r="G464" s="345"/>
    </row>
    <row r="465" spans="1:7">
      <c r="A465" s="437"/>
      <c r="B465" s="239" t="s">
        <v>652</v>
      </c>
      <c r="C465" s="318" t="s">
        <v>653</v>
      </c>
      <c r="D465" s="484" t="s">
        <v>423</v>
      </c>
      <c r="E465" s="344"/>
      <c r="F465" s="344"/>
      <c r="G465" s="345"/>
    </row>
    <row r="466" spans="1:7">
      <c r="A466" s="437"/>
      <c r="B466" s="239"/>
      <c r="C466" s="318"/>
      <c r="D466" s="484"/>
      <c r="E466" s="344"/>
      <c r="F466" s="344"/>
      <c r="G466" s="345"/>
    </row>
    <row r="467" spans="1:7" ht="25.5">
      <c r="A467" s="437"/>
      <c r="B467" s="239" t="s">
        <v>721</v>
      </c>
      <c r="C467" s="318" t="s">
        <v>1</v>
      </c>
      <c r="D467" s="484">
        <v>5</v>
      </c>
      <c r="E467" s="344"/>
      <c r="F467" s="344"/>
      <c r="G467" s="345"/>
    </row>
    <row r="468" spans="1:7">
      <c r="A468" s="437"/>
      <c r="B468" s="239" t="s">
        <v>647</v>
      </c>
      <c r="C468" s="318" t="s">
        <v>648</v>
      </c>
      <c r="D468" s="484">
        <v>6.75</v>
      </c>
      <c r="E468" s="344"/>
      <c r="F468" s="344"/>
      <c r="G468" s="345"/>
    </row>
    <row r="469" spans="1:7">
      <c r="A469" s="437"/>
      <c r="B469" s="239" t="s">
        <v>649</v>
      </c>
      <c r="C469" s="318" t="s">
        <v>648</v>
      </c>
      <c r="D469" s="484"/>
      <c r="E469" s="344"/>
      <c r="F469" s="344"/>
      <c r="G469" s="345"/>
    </row>
    <row r="470" spans="1:7">
      <c r="A470" s="437"/>
      <c r="B470" s="239" t="s">
        <v>650</v>
      </c>
      <c r="C470" s="318" t="s">
        <v>648</v>
      </c>
      <c r="D470" s="484"/>
      <c r="E470" s="344"/>
      <c r="F470" s="344"/>
      <c r="G470" s="345"/>
    </row>
    <row r="471" spans="1:7">
      <c r="A471" s="437"/>
      <c r="B471" s="239" t="s">
        <v>654</v>
      </c>
      <c r="C471" s="318" t="s">
        <v>651</v>
      </c>
      <c r="D471" s="484">
        <v>675</v>
      </c>
      <c r="E471" s="344"/>
      <c r="F471" s="344"/>
      <c r="G471" s="345"/>
    </row>
    <row r="472" spans="1:7">
      <c r="A472" s="437"/>
      <c r="B472" s="239" t="s">
        <v>652</v>
      </c>
      <c r="C472" s="318" t="s">
        <v>653</v>
      </c>
      <c r="D472" s="484" t="s">
        <v>423</v>
      </c>
      <c r="E472" s="344"/>
      <c r="F472" s="344"/>
      <c r="G472" s="345"/>
    </row>
    <row r="473" spans="1:7">
      <c r="A473" s="437"/>
      <c r="B473" s="239"/>
      <c r="C473" s="318"/>
      <c r="D473" s="484"/>
      <c r="E473" s="344"/>
      <c r="F473" s="344"/>
      <c r="G473" s="345"/>
    </row>
    <row r="474" spans="1:7" ht="25.5">
      <c r="A474" s="437"/>
      <c r="B474" s="239" t="s">
        <v>722</v>
      </c>
      <c r="C474" s="318" t="s">
        <v>1</v>
      </c>
      <c r="D474" s="484">
        <v>1</v>
      </c>
      <c r="E474" s="344"/>
      <c r="F474" s="344"/>
      <c r="G474" s="345"/>
    </row>
    <row r="475" spans="1:7">
      <c r="A475" s="437"/>
      <c r="B475" s="239" t="s">
        <v>647</v>
      </c>
      <c r="C475" s="318" t="s">
        <v>648</v>
      </c>
      <c r="D475" s="484">
        <v>18.16</v>
      </c>
      <c r="E475" s="344"/>
      <c r="F475" s="344"/>
      <c r="G475" s="345"/>
    </row>
    <row r="476" spans="1:7">
      <c r="A476" s="437"/>
      <c r="B476" s="239" t="s">
        <v>649</v>
      </c>
      <c r="C476" s="318" t="s">
        <v>648</v>
      </c>
      <c r="D476" s="484"/>
      <c r="E476" s="344"/>
      <c r="F476" s="344"/>
      <c r="G476" s="345"/>
    </row>
    <row r="477" spans="1:7">
      <c r="A477" s="437"/>
      <c r="B477" s="239" t="s">
        <v>650</v>
      </c>
      <c r="C477" s="318" t="s">
        <v>648</v>
      </c>
      <c r="D477" s="484"/>
      <c r="E477" s="344"/>
      <c r="F477" s="344"/>
      <c r="G477" s="345"/>
    </row>
    <row r="478" spans="1:7">
      <c r="A478" s="437"/>
      <c r="B478" s="239" t="s">
        <v>654</v>
      </c>
      <c r="C478" s="318" t="s">
        <v>651</v>
      </c>
      <c r="D478" s="484">
        <v>1816</v>
      </c>
      <c r="E478" s="344"/>
      <c r="F478" s="344"/>
      <c r="G478" s="345"/>
    </row>
    <row r="479" spans="1:7">
      <c r="A479" s="437"/>
      <c r="B479" s="239" t="s">
        <v>652</v>
      </c>
      <c r="C479" s="318" t="s">
        <v>653</v>
      </c>
      <c r="D479" s="484" t="s">
        <v>423</v>
      </c>
      <c r="E479" s="344"/>
      <c r="F479" s="344"/>
      <c r="G479" s="345"/>
    </row>
    <row r="480" spans="1:7">
      <c r="A480" s="437"/>
      <c r="B480" s="239"/>
      <c r="C480" s="318"/>
      <c r="D480" s="484"/>
      <c r="E480" s="344"/>
      <c r="F480" s="344"/>
      <c r="G480" s="345"/>
    </row>
    <row r="481" spans="1:7">
      <c r="A481" s="439">
        <v>2</v>
      </c>
      <c r="B481" s="343" t="s">
        <v>655</v>
      </c>
      <c r="C481" s="318"/>
      <c r="D481" s="484"/>
      <c r="E481" s="344"/>
      <c r="F481" s="344"/>
      <c r="G481" s="345"/>
    </row>
    <row r="482" spans="1:7">
      <c r="A482" s="439"/>
      <c r="B482" s="343" t="s">
        <v>703</v>
      </c>
      <c r="C482" s="318" t="s">
        <v>648</v>
      </c>
      <c r="D482" s="484">
        <v>85.3</v>
      </c>
      <c r="E482" s="344"/>
      <c r="F482" s="344"/>
      <c r="G482" s="345"/>
    </row>
    <row r="483" spans="1:7">
      <c r="A483" s="437"/>
      <c r="B483" s="239" t="s">
        <v>723</v>
      </c>
      <c r="C483" s="318" t="s">
        <v>656</v>
      </c>
      <c r="D483" s="484">
        <v>214</v>
      </c>
      <c r="E483" s="344"/>
      <c r="F483" s="344"/>
      <c r="G483" s="345"/>
    </row>
    <row r="484" spans="1:7">
      <c r="A484" s="437"/>
      <c r="B484" s="239" t="s">
        <v>657</v>
      </c>
      <c r="C484" s="318" t="s">
        <v>656</v>
      </c>
      <c r="D484" s="484"/>
      <c r="E484" s="344"/>
      <c r="F484" s="344"/>
      <c r="G484" s="345"/>
    </row>
    <row r="485" spans="1:7">
      <c r="A485" s="437"/>
      <c r="B485" s="239" t="s">
        <v>658</v>
      </c>
      <c r="C485" s="318" t="s">
        <v>656</v>
      </c>
      <c r="D485" s="484">
        <v>214</v>
      </c>
      <c r="E485" s="344"/>
      <c r="F485" s="344"/>
      <c r="G485" s="345"/>
    </row>
    <row r="486" spans="1:7">
      <c r="A486" s="437"/>
      <c r="B486" s="239" t="s">
        <v>659</v>
      </c>
      <c r="C486" s="318" t="s">
        <v>656</v>
      </c>
      <c r="D486" s="484"/>
      <c r="E486" s="344"/>
      <c r="F486" s="344"/>
      <c r="G486" s="345"/>
    </row>
    <row r="487" spans="1:7">
      <c r="A487" s="437"/>
      <c r="B487" s="239" t="s">
        <v>660</v>
      </c>
      <c r="C487" s="318"/>
      <c r="D487" s="484"/>
      <c r="E487" s="344"/>
      <c r="F487" s="344"/>
      <c r="G487" s="345"/>
    </row>
    <row r="488" spans="1:7">
      <c r="A488" s="437"/>
      <c r="B488" s="239"/>
      <c r="C488" s="318"/>
      <c r="D488" s="484"/>
      <c r="E488" s="344"/>
      <c r="F488" s="344"/>
      <c r="G488" s="345"/>
    </row>
    <row r="489" spans="1:7">
      <c r="A489" s="439">
        <v>3</v>
      </c>
      <c r="B489" s="343" t="s">
        <v>661</v>
      </c>
      <c r="C489" s="318"/>
      <c r="D489" s="484"/>
      <c r="E489" s="344"/>
      <c r="F489" s="344"/>
      <c r="G489" s="345"/>
    </row>
    <row r="490" spans="1:7">
      <c r="A490" s="437"/>
      <c r="B490" s="239" t="s">
        <v>662</v>
      </c>
      <c r="C490" s="318" t="s">
        <v>48</v>
      </c>
      <c r="D490" s="484">
        <v>272.25</v>
      </c>
      <c r="E490" s="344"/>
      <c r="F490" s="344"/>
      <c r="G490" s="345"/>
    </row>
    <row r="491" spans="1:7">
      <c r="A491" s="437"/>
      <c r="B491" s="239"/>
      <c r="C491" s="318"/>
      <c r="D491" s="484"/>
      <c r="E491" s="344"/>
      <c r="F491" s="344"/>
      <c r="G491" s="345"/>
    </row>
    <row r="492" spans="1:7">
      <c r="A492" s="439">
        <v>4</v>
      </c>
      <c r="B492" s="343" t="s">
        <v>724</v>
      </c>
      <c r="C492" s="318" t="s">
        <v>725</v>
      </c>
      <c r="D492" s="484" t="s">
        <v>423</v>
      </c>
      <c r="E492" s="344"/>
      <c r="F492" s="344"/>
      <c r="G492" s="345"/>
    </row>
    <row r="493" spans="1:7">
      <c r="A493" s="439">
        <v>5</v>
      </c>
      <c r="B493" s="343" t="s">
        <v>663</v>
      </c>
      <c r="C493" s="318" t="s">
        <v>656</v>
      </c>
      <c r="D493" s="484">
        <v>272.25</v>
      </c>
      <c r="E493" s="344"/>
      <c r="F493" s="344"/>
      <c r="G493" s="345"/>
    </row>
    <row r="494" spans="1:7">
      <c r="A494" s="439">
        <v>6</v>
      </c>
      <c r="B494" s="343" t="s">
        <v>664</v>
      </c>
      <c r="C494" s="318" t="s">
        <v>656</v>
      </c>
      <c r="D494" s="484">
        <v>34.659999999999997</v>
      </c>
      <c r="E494" s="344"/>
      <c r="F494" s="344"/>
      <c r="G494" s="345"/>
    </row>
    <row r="495" spans="1:7">
      <c r="A495" s="437">
        <v>7</v>
      </c>
      <c r="B495" s="343" t="s">
        <v>665</v>
      </c>
      <c r="C495" s="318" t="s">
        <v>11</v>
      </c>
      <c r="D495" s="484"/>
      <c r="E495" s="344"/>
      <c r="F495" s="344"/>
      <c r="G495" s="345"/>
    </row>
    <row r="496" spans="1:7">
      <c r="A496" s="439">
        <v>8</v>
      </c>
      <c r="B496" s="343" t="s">
        <v>257</v>
      </c>
      <c r="C496" s="318"/>
      <c r="D496" s="484"/>
      <c r="E496" s="344"/>
      <c r="F496" s="344"/>
      <c r="G496" s="345"/>
    </row>
    <row r="497" spans="1:7">
      <c r="A497" s="437"/>
      <c r="B497" s="239" t="s">
        <v>666</v>
      </c>
      <c r="C497" s="318" t="s">
        <v>486</v>
      </c>
      <c r="D497" s="484" t="s">
        <v>423</v>
      </c>
      <c r="E497" s="344"/>
      <c r="F497" s="344"/>
      <c r="G497" s="345"/>
    </row>
    <row r="498" spans="1:7">
      <c r="A498" s="437"/>
      <c r="B498" s="239"/>
      <c r="C498" s="318"/>
      <c r="D498" s="484"/>
      <c r="E498" s="344"/>
      <c r="F498" s="344"/>
      <c r="G498" s="345"/>
    </row>
    <row r="499" spans="1:7">
      <c r="A499" s="439">
        <v>9</v>
      </c>
      <c r="B499" s="343" t="s">
        <v>667</v>
      </c>
      <c r="C499" s="318"/>
      <c r="D499" s="484"/>
      <c r="E499" s="344"/>
      <c r="F499" s="344"/>
      <c r="G499" s="345"/>
    </row>
    <row r="500" spans="1:7">
      <c r="A500" s="437"/>
      <c r="B500" s="239" t="s">
        <v>668</v>
      </c>
      <c r="C500" s="318" t="s">
        <v>656</v>
      </c>
      <c r="D500" s="484">
        <v>214</v>
      </c>
      <c r="E500" s="344"/>
      <c r="F500" s="344"/>
      <c r="G500" s="345"/>
    </row>
    <row r="501" spans="1:7">
      <c r="A501" s="437"/>
      <c r="B501" s="343" t="s">
        <v>669</v>
      </c>
      <c r="C501" s="318"/>
      <c r="D501" s="484"/>
      <c r="E501" s="344"/>
      <c r="F501" s="344"/>
      <c r="G501" s="345"/>
    </row>
    <row r="502" spans="1:7">
      <c r="A502" s="437"/>
      <c r="B502" s="239" t="s">
        <v>670</v>
      </c>
      <c r="C502" s="318" t="s">
        <v>656</v>
      </c>
      <c r="D502" s="484">
        <v>172.5</v>
      </c>
      <c r="E502" s="344"/>
      <c r="F502" s="344"/>
      <c r="G502" s="345"/>
    </row>
    <row r="503" spans="1:7">
      <c r="A503" s="437"/>
      <c r="B503" s="239" t="s">
        <v>671</v>
      </c>
      <c r="C503" s="318" t="s">
        <v>656</v>
      </c>
      <c r="D503" s="484">
        <v>9</v>
      </c>
      <c r="E503" s="344"/>
      <c r="F503" s="344"/>
      <c r="G503" s="345"/>
    </row>
    <row r="504" spans="1:7">
      <c r="A504" s="437"/>
      <c r="B504" s="239"/>
      <c r="C504" s="318"/>
      <c r="D504" s="484"/>
      <c r="E504" s="344"/>
      <c r="F504" s="344"/>
      <c r="G504" s="345"/>
    </row>
    <row r="505" spans="1:7">
      <c r="A505" s="437">
        <v>10</v>
      </c>
      <c r="B505" s="343" t="s">
        <v>672</v>
      </c>
      <c r="C505" s="318"/>
      <c r="D505" s="484"/>
      <c r="E505" s="344"/>
      <c r="F505" s="344"/>
      <c r="G505" s="345"/>
    </row>
    <row r="506" spans="1:7">
      <c r="A506" s="437"/>
      <c r="B506" s="239" t="s">
        <v>673</v>
      </c>
      <c r="C506" s="318" t="s">
        <v>656</v>
      </c>
      <c r="D506" s="484">
        <v>32</v>
      </c>
      <c r="E506" s="344"/>
      <c r="F506" s="344"/>
      <c r="G506" s="345"/>
    </row>
    <row r="507" spans="1:7">
      <c r="A507" s="257"/>
      <c r="B507" s="239"/>
      <c r="C507" s="318"/>
      <c r="D507" s="437"/>
      <c r="E507" s="344"/>
      <c r="F507" s="344"/>
      <c r="G507" s="345"/>
    </row>
    <row r="508" spans="1:7" ht="15">
      <c r="A508" s="432" t="s">
        <v>359</v>
      </c>
      <c r="B508" s="254" t="s">
        <v>605</v>
      </c>
      <c r="C508" s="255" t="s">
        <v>486</v>
      </c>
      <c r="D508" s="472" t="s">
        <v>423</v>
      </c>
      <c r="E508" s="315"/>
      <c r="F508" s="316"/>
      <c r="G508" s="317"/>
    </row>
    <row r="509" spans="1:7" ht="15">
      <c r="A509" s="435"/>
      <c r="B509" s="343" t="s">
        <v>606</v>
      </c>
      <c r="C509" s="318"/>
      <c r="D509" s="470"/>
      <c r="E509" s="320"/>
      <c r="F509" s="320"/>
      <c r="G509" s="336"/>
    </row>
    <row r="510" spans="1:7" ht="15">
      <c r="A510" s="436">
        <v>1</v>
      </c>
      <c r="B510" s="343" t="s">
        <v>607</v>
      </c>
      <c r="C510" s="318"/>
      <c r="D510" s="470"/>
      <c r="E510" s="320"/>
      <c r="F510" s="320"/>
      <c r="G510" s="336"/>
    </row>
    <row r="511" spans="1:7" ht="15">
      <c r="A511" s="437"/>
      <c r="B511" s="239" t="s">
        <v>608</v>
      </c>
      <c r="C511" s="318"/>
      <c r="D511" s="470"/>
      <c r="E511" s="320"/>
      <c r="F511" s="320"/>
      <c r="G511" s="336"/>
    </row>
    <row r="512" spans="1:7" ht="15">
      <c r="A512" s="438">
        <v>1.1000000000000001</v>
      </c>
      <c r="B512" s="239" t="s">
        <v>609</v>
      </c>
      <c r="C512" s="318" t="s">
        <v>601</v>
      </c>
      <c r="D512" s="470">
        <v>4</v>
      </c>
      <c r="E512" s="320"/>
      <c r="F512" s="320"/>
      <c r="G512" s="336"/>
    </row>
    <row r="513" spans="1:7" ht="15">
      <c r="A513" s="438">
        <v>1.2</v>
      </c>
      <c r="B513" s="239" t="s">
        <v>610</v>
      </c>
      <c r="C513" s="318" t="s">
        <v>601</v>
      </c>
      <c r="D513" s="470">
        <v>4</v>
      </c>
      <c r="E513" s="320"/>
      <c r="F513" s="320"/>
      <c r="G513" s="336"/>
    </row>
    <row r="514" spans="1:7" ht="15">
      <c r="A514" s="438">
        <v>1.3</v>
      </c>
      <c r="B514" s="239" t="s">
        <v>611</v>
      </c>
      <c r="C514" s="318" t="s">
        <v>601</v>
      </c>
      <c r="D514" s="470">
        <v>4</v>
      </c>
      <c r="E514" s="320"/>
      <c r="F514" s="320"/>
      <c r="G514" s="336"/>
    </row>
    <row r="515" spans="1:7" ht="15">
      <c r="A515" s="438">
        <v>1.4</v>
      </c>
      <c r="B515" s="239" t="s">
        <v>612</v>
      </c>
      <c r="C515" s="318" t="s">
        <v>601</v>
      </c>
      <c r="D515" s="470">
        <v>4</v>
      </c>
      <c r="E515" s="320"/>
      <c r="F515" s="320"/>
      <c r="G515" s="336"/>
    </row>
    <row r="516" spans="1:7" ht="15">
      <c r="A516" s="438">
        <v>1.5</v>
      </c>
      <c r="B516" s="239" t="s">
        <v>613</v>
      </c>
      <c r="C516" s="318" t="s">
        <v>601</v>
      </c>
      <c r="D516" s="470">
        <v>4</v>
      </c>
      <c r="E516" s="320"/>
      <c r="F516" s="320"/>
      <c r="G516" s="336"/>
    </row>
    <row r="517" spans="1:7" ht="15">
      <c r="A517" s="438">
        <v>1.6</v>
      </c>
      <c r="B517" s="239" t="s">
        <v>614</v>
      </c>
      <c r="C517" s="318" t="s">
        <v>601</v>
      </c>
      <c r="D517" s="470">
        <v>4</v>
      </c>
      <c r="E517" s="320"/>
      <c r="F517" s="320"/>
      <c r="G517" s="336"/>
    </row>
    <row r="518" spans="1:7" ht="15">
      <c r="A518" s="436">
        <v>2</v>
      </c>
      <c r="B518" s="343" t="s">
        <v>615</v>
      </c>
      <c r="C518" s="318"/>
      <c r="D518" s="470"/>
      <c r="E518" s="320"/>
      <c r="F518" s="320"/>
      <c r="G518" s="336"/>
    </row>
    <row r="519" spans="1:7" ht="15">
      <c r="A519" s="439"/>
      <c r="B519" s="239" t="s">
        <v>616</v>
      </c>
      <c r="C519" s="318"/>
      <c r="D519" s="470"/>
      <c r="E519" s="320"/>
      <c r="F519" s="320"/>
      <c r="G519" s="336"/>
    </row>
    <row r="520" spans="1:7" ht="15">
      <c r="A520" s="438">
        <v>2.1</v>
      </c>
      <c r="B520" s="239" t="s">
        <v>617</v>
      </c>
      <c r="C520" s="318" t="s">
        <v>601</v>
      </c>
      <c r="D520" s="470">
        <v>2</v>
      </c>
      <c r="E520" s="320"/>
      <c r="F520" s="320"/>
      <c r="G520" s="336"/>
    </row>
    <row r="521" spans="1:7" ht="25.5">
      <c r="A521" s="438">
        <v>2.2000000000000002</v>
      </c>
      <c r="B521" s="239" t="s">
        <v>618</v>
      </c>
      <c r="C521" s="318" t="s">
        <v>601</v>
      </c>
      <c r="D521" s="470">
        <v>2</v>
      </c>
      <c r="E521" s="320"/>
      <c r="F521" s="320"/>
      <c r="G521" s="336"/>
    </row>
    <row r="522" spans="1:7" ht="15">
      <c r="A522" s="438">
        <v>2.2999999999999998</v>
      </c>
      <c r="B522" s="239" t="s">
        <v>619</v>
      </c>
      <c r="C522" s="318" t="s">
        <v>601</v>
      </c>
      <c r="D522" s="470">
        <v>2</v>
      </c>
      <c r="E522" s="320"/>
      <c r="F522" s="320"/>
      <c r="G522" s="336"/>
    </row>
    <row r="523" spans="1:7" ht="15">
      <c r="A523" s="438">
        <v>2.4</v>
      </c>
      <c r="B523" s="239" t="s">
        <v>620</v>
      </c>
      <c r="C523" s="318" t="s">
        <v>601</v>
      </c>
      <c r="D523" s="470">
        <v>2</v>
      </c>
      <c r="E523" s="320"/>
      <c r="F523" s="320"/>
      <c r="G523" s="336"/>
    </row>
    <row r="524" spans="1:7" ht="15">
      <c r="A524" s="438">
        <v>2.5</v>
      </c>
      <c r="B524" s="239" t="s">
        <v>621</v>
      </c>
      <c r="C524" s="318" t="s">
        <v>601</v>
      </c>
      <c r="D524" s="470">
        <v>2</v>
      </c>
      <c r="E524" s="320"/>
      <c r="F524" s="320"/>
      <c r="G524" s="336"/>
    </row>
    <row r="525" spans="1:7" ht="15">
      <c r="A525" s="436">
        <v>3</v>
      </c>
      <c r="B525" s="343" t="s">
        <v>622</v>
      </c>
      <c r="C525" s="318"/>
      <c r="D525" s="470"/>
      <c r="E525" s="320"/>
      <c r="F525" s="320"/>
      <c r="G525" s="336"/>
    </row>
    <row r="526" spans="1:7" ht="15">
      <c r="A526" s="438"/>
      <c r="B526" s="239" t="s">
        <v>623</v>
      </c>
      <c r="C526" s="318" t="s">
        <v>601</v>
      </c>
      <c r="D526" s="470">
        <v>2</v>
      </c>
      <c r="E526" s="320"/>
      <c r="F526" s="320"/>
      <c r="G526" s="336"/>
    </row>
    <row r="527" spans="1:7" ht="15">
      <c r="A527" s="438">
        <v>3.1</v>
      </c>
      <c r="B527" s="239" t="s">
        <v>624</v>
      </c>
      <c r="C527" s="318" t="s">
        <v>601</v>
      </c>
      <c r="D527" s="470">
        <v>2</v>
      </c>
      <c r="E527" s="320"/>
      <c r="F527" s="320"/>
      <c r="G527" s="336"/>
    </row>
    <row r="528" spans="1:7" ht="37.9" customHeight="1">
      <c r="A528" s="438">
        <v>3.2</v>
      </c>
      <c r="B528" s="239" t="s">
        <v>625</v>
      </c>
      <c r="C528" s="318"/>
      <c r="D528" s="470" t="s">
        <v>423</v>
      </c>
      <c r="E528" s="320"/>
      <c r="F528" s="251"/>
      <c r="G528" s="336"/>
    </row>
    <row r="529" spans="1:7" ht="15">
      <c r="A529" s="436">
        <v>4</v>
      </c>
      <c r="B529" s="343" t="s">
        <v>626</v>
      </c>
      <c r="C529" s="318"/>
      <c r="D529" s="470"/>
      <c r="E529" s="320"/>
      <c r="F529" s="320"/>
      <c r="G529" s="336"/>
    </row>
    <row r="530" spans="1:7" ht="15">
      <c r="A530" s="438"/>
      <c r="B530" s="239" t="s">
        <v>627</v>
      </c>
      <c r="C530" s="318"/>
      <c r="D530" s="470"/>
      <c r="E530" s="320"/>
      <c r="F530" s="320"/>
      <c r="G530" s="336"/>
    </row>
    <row r="531" spans="1:7" ht="15">
      <c r="A531" s="438">
        <v>4.4000000000000004</v>
      </c>
      <c r="B531" s="239" t="s">
        <v>628</v>
      </c>
      <c r="C531" s="318" t="s">
        <v>601</v>
      </c>
      <c r="D531" s="470">
        <v>1</v>
      </c>
      <c r="E531" s="320"/>
      <c r="F531" s="320"/>
      <c r="G531" s="336"/>
    </row>
    <row r="532" spans="1:7" ht="15">
      <c r="A532" s="440"/>
      <c r="B532" s="335"/>
      <c r="C532" s="318"/>
      <c r="D532" s="437"/>
      <c r="E532" s="320"/>
      <c r="F532" s="320"/>
      <c r="G532" s="336"/>
    </row>
    <row r="533" spans="1:7" ht="15">
      <c r="A533" s="441" t="s">
        <v>525</v>
      </c>
      <c r="B533" s="254" t="s">
        <v>426</v>
      </c>
      <c r="C533" s="255" t="s">
        <v>486</v>
      </c>
      <c r="D533" s="472" t="s">
        <v>423</v>
      </c>
      <c r="E533" s="315"/>
      <c r="F533" s="316"/>
      <c r="G533" s="317"/>
    </row>
    <row r="534" spans="1:7" ht="15">
      <c r="A534" s="441" t="s">
        <v>629</v>
      </c>
      <c r="B534" s="254" t="s">
        <v>630</v>
      </c>
      <c r="C534" s="255"/>
      <c r="D534" s="472"/>
      <c r="E534" s="315"/>
      <c r="F534" s="316"/>
      <c r="G534" s="317"/>
    </row>
    <row r="535" spans="1:7" ht="21.6" customHeight="1">
      <c r="A535" s="442"/>
      <c r="B535" s="349" t="s">
        <v>631</v>
      </c>
      <c r="C535" s="257" t="s">
        <v>486</v>
      </c>
      <c r="D535" s="437" t="s">
        <v>423</v>
      </c>
      <c r="E535" s="320"/>
      <c r="F535" s="320"/>
      <c r="G535" s="336"/>
    </row>
    <row r="536" spans="1:7" ht="15">
      <c r="A536" s="432" t="s">
        <v>632</v>
      </c>
      <c r="B536" s="254" t="s">
        <v>523</v>
      </c>
      <c r="C536" s="255" t="s">
        <v>486</v>
      </c>
      <c r="D536" s="472" t="s">
        <v>423</v>
      </c>
      <c r="E536" s="315"/>
      <c r="F536" s="316"/>
      <c r="G536" s="322"/>
    </row>
    <row r="537" spans="1:7" ht="15">
      <c r="A537" s="372" t="s">
        <v>42</v>
      </c>
      <c r="B537" s="256" t="s">
        <v>524</v>
      </c>
      <c r="C537" s="257" t="s">
        <v>486</v>
      </c>
      <c r="D537" s="437" t="s">
        <v>423</v>
      </c>
      <c r="E537" s="319"/>
      <c r="F537" s="320"/>
      <c r="G537" s="323"/>
    </row>
    <row r="538" spans="1:7" ht="15">
      <c r="A538" s="372" t="s">
        <v>29</v>
      </c>
      <c r="B538" s="256" t="s">
        <v>473</v>
      </c>
      <c r="C538" s="257" t="s">
        <v>486</v>
      </c>
      <c r="D538" s="437" t="s">
        <v>423</v>
      </c>
      <c r="E538" s="324"/>
      <c r="F538" s="324"/>
      <c r="G538" s="325"/>
    </row>
    <row r="539" spans="1:7" ht="15">
      <c r="A539" s="372" t="s">
        <v>5</v>
      </c>
      <c r="B539" s="256" t="s">
        <v>474</v>
      </c>
      <c r="C539" s="257" t="s">
        <v>486</v>
      </c>
      <c r="D539" s="437" t="s">
        <v>423</v>
      </c>
      <c r="E539" s="324"/>
      <c r="F539" s="324"/>
      <c r="G539" s="325"/>
    </row>
    <row r="540" spans="1:7" ht="15">
      <c r="A540" s="372" t="s">
        <v>8</v>
      </c>
      <c r="B540" s="256" t="s">
        <v>700</v>
      </c>
      <c r="C540" s="257" t="s">
        <v>486</v>
      </c>
      <c r="D540" s="437" t="s">
        <v>423</v>
      </c>
      <c r="E540" s="324"/>
      <c r="F540" s="324"/>
      <c r="G540" s="325"/>
    </row>
    <row r="541" spans="1:7" ht="15">
      <c r="A541" s="372" t="s">
        <v>31</v>
      </c>
      <c r="B541" s="256" t="s">
        <v>475</v>
      </c>
      <c r="C541" s="257" t="s">
        <v>486</v>
      </c>
      <c r="D541" s="437" t="s">
        <v>423</v>
      </c>
      <c r="E541" s="324"/>
      <c r="F541" s="324"/>
      <c r="G541" s="325"/>
    </row>
    <row r="542" spans="1:7" ht="15">
      <c r="A542" s="372" t="s">
        <v>12</v>
      </c>
      <c r="B542" s="256" t="s">
        <v>476</v>
      </c>
      <c r="C542" s="257" t="s">
        <v>486</v>
      </c>
      <c r="D542" s="437" t="s">
        <v>423</v>
      </c>
      <c r="E542" s="324"/>
      <c r="F542" s="324"/>
      <c r="G542" s="325"/>
    </row>
    <row r="543" spans="1:7" ht="15">
      <c r="A543" s="372" t="s">
        <v>17</v>
      </c>
      <c r="B543" s="256" t="s">
        <v>477</v>
      </c>
      <c r="C543" s="257" t="s">
        <v>486</v>
      </c>
      <c r="D543" s="437" t="s">
        <v>423</v>
      </c>
      <c r="E543" s="324"/>
      <c r="F543" s="324"/>
      <c r="G543" s="325"/>
    </row>
    <row r="544" spans="1:7" ht="15">
      <c r="A544" s="372" t="s">
        <v>21</v>
      </c>
      <c r="B544" s="256" t="s">
        <v>478</v>
      </c>
      <c r="C544" s="257" t="s">
        <v>486</v>
      </c>
      <c r="D544" s="437" t="s">
        <v>423</v>
      </c>
      <c r="E544" s="324"/>
      <c r="F544" s="324"/>
      <c r="G544" s="325"/>
    </row>
    <row r="545" spans="1:7" ht="15">
      <c r="A545" s="372" t="s">
        <v>34</v>
      </c>
      <c r="B545" s="256" t="s">
        <v>479</v>
      </c>
      <c r="C545" s="257" t="s">
        <v>486</v>
      </c>
      <c r="D545" s="437" t="s">
        <v>423</v>
      </c>
      <c r="E545" s="324"/>
      <c r="F545" s="324"/>
      <c r="G545" s="325"/>
    </row>
    <row r="546" spans="1:7" ht="15">
      <c r="A546" s="372" t="s">
        <v>37</v>
      </c>
      <c r="B546" s="256" t="s">
        <v>480</v>
      </c>
      <c r="C546" s="257" t="s">
        <v>486</v>
      </c>
      <c r="D546" s="437" t="s">
        <v>423</v>
      </c>
      <c r="E546" s="324"/>
      <c r="F546" s="324"/>
      <c r="G546" s="325"/>
    </row>
    <row r="547" spans="1:7" ht="15">
      <c r="A547" s="372" t="s">
        <v>26</v>
      </c>
      <c r="B547" s="256" t="s">
        <v>256</v>
      </c>
      <c r="C547" s="257" t="s">
        <v>486</v>
      </c>
      <c r="D547" s="437" t="s">
        <v>423</v>
      </c>
      <c r="E547" s="324"/>
      <c r="F547" s="324"/>
      <c r="G547" s="325"/>
    </row>
    <row r="548" spans="1:7" ht="15">
      <c r="A548" s="372" t="s">
        <v>241</v>
      </c>
      <c r="B548" s="256" t="s">
        <v>257</v>
      </c>
      <c r="C548" s="257" t="s">
        <v>486</v>
      </c>
      <c r="D548" s="437" t="s">
        <v>423</v>
      </c>
      <c r="E548" s="324"/>
      <c r="F548" s="324"/>
      <c r="G548" s="325"/>
    </row>
    <row r="549" spans="1:7" ht="15">
      <c r="A549" s="372" t="s">
        <v>242</v>
      </c>
      <c r="B549" s="256" t="s">
        <v>600</v>
      </c>
      <c r="C549" s="257" t="s">
        <v>486</v>
      </c>
      <c r="D549" s="437" t="s">
        <v>423</v>
      </c>
      <c r="E549" s="324"/>
      <c r="F549" s="324"/>
      <c r="G549" s="325"/>
    </row>
    <row r="550" spans="1:7" ht="15">
      <c r="A550" s="372" t="s">
        <v>228</v>
      </c>
      <c r="B550" s="256" t="s">
        <v>425</v>
      </c>
      <c r="C550" s="257" t="s">
        <v>486</v>
      </c>
      <c r="D550" s="437" t="s">
        <v>423</v>
      </c>
      <c r="E550" s="324"/>
      <c r="F550" s="324"/>
      <c r="G550" s="325"/>
    </row>
    <row r="551" spans="1:7" ht="15">
      <c r="A551" s="372" t="s">
        <v>312</v>
      </c>
      <c r="B551" s="256" t="s">
        <v>605</v>
      </c>
      <c r="C551" s="257" t="s">
        <v>486</v>
      </c>
      <c r="D551" s="437" t="s">
        <v>423</v>
      </c>
      <c r="E551" s="324"/>
      <c r="F551" s="324"/>
      <c r="G551" s="325"/>
    </row>
    <row r="552" spans="1:7" ht="15">
      <c r="A552" s="372" t="s">
        <v>633</v>
      </c>
      <c r="B552" s="256" t="s">
        <v>426</v>
      </c>
      <c r="C552" s="257" t="s">
        <v>486</v>
      </c>
      <c r="D552" s="437" t="s">
        <v>423</v>
      </c>
      <c r="E552" s="324"/>
      <c r="F552" s="324"/>
      <c r="G552" s="325"/>
    </row>
    <row r="553" spans="1:7" ht="15">
      <c r="A553" s="372" t="s">
        <v>634</v>
      </c>
      <c r="B553" s="256" t="s">
        <v>630</v>
      </c>
      <c r="C553" s="257" t="s">
        <v>486</v>
      </c>
      <c r="D553" s="437" t="s">
        <v>423</v>
      </c>
      <c r="E553" s="324"/>
      <c r="F553" s="324"/>
      <c r="G553" s="325"/>
    </row>
    <row r="554" spans="1:7" ht="15">
      <c r="A554" s="432" t="s">
        <v>635</v>
      </c>
      <c r="B554" s="254" t="s">
        <v>526</v>
      </c>
      <c r="C554" s="255" t="s">
        <v>486</v>
      </c>
      <c r="D554" s="472" t="s">
        <v>423</v>
      </c>
      <c r="E554" s="315"/>
      <c r="F554" s="316"/>
      <c r="G554" s="322"/>
    </row>
    <row r="555" spans="1:7" ht="15">
      <c r="A555" s="372" t="s">
        <v>42</v>
      </c>
      <c r="B555" s="256" t="s">
        <v>524</v>
      </c>
      <c r="C555" s="257" t="s">
        <v>486</v>
      </c>
      <c r="D555" s="437" t="s">
        <v>423</v>
      </c>
      <c r="E555" s="319"/>
      <c r="F555" s="320"/>
      <c r="G555" s="323"/>
    </row>
    <row r="556" spans="1:7" ht="15">
      <c r="A556" s="372" t="s">
        <v>29</v>
      </c>
      <c r="B556" s="256" t="s">
        <v>473</v>
      </c>
      <c r="C556" s="257" t="s">
        <v>486</v>
      </c>
      <c r="D556" s="437" t="s">
        <v>423</v>
      </c>
      <c r="E556" s="324"/>
      <c r="F556" s="324"/>
      <c r="G556" s="325"/>
    </row>
    <row r="557" spans="1:7" ht="15">
      <c r="A557" s="372" t="s">
        <v>5</v>
      </c>
      <c r="B557" s="256" t="s">
        <v>474</v>
      </c>
      <c r="C557" s="257" t="s">
        <v>486</v>
      </c>
      <c r="D557" s="437" t="s">
        <v>423</v>
      </c>
      <c r="E557" s="324"/>
      <c r="F557" s="324"/>
      <c r="G557" s="325"/>
    </row>
    <row r="558" spans="1:7" ht="15">
      <c r="A558" s="372" t="s">
        <v>8</v>
      </c>
      <c r="B558" s="256" t="s">
        <v>700</v>
      </c>
      <c r="C558" s="257" t="s">
        <v>486</v>
      </c>
      <c r="D558" s="437" t="s">
        <v>423</v>
      </c>
      <c r="E558" s="324"/>
      <c r="F558" s="324"/>
      <c r="G558" s="325"/>
    </row>
    <row r="559" spans="1:7" ht="15">
      <c r="A559" s="372" t="s">
        <v>31</v>
      </c>
      <c r="B559" s="256" t="s">
        <v>475</v>
      </c>
      <c r="C559" s="257" t="s">
        <v>486</v>
      </c>
      <c r="D559" s="437" t="s">
        <v>423</v>
      </c>
      <c r="E559" s="324"/>
      <c r="F559" s="324"/>
      <c r="G559" s="325"/>
    </row>
    <row r="560" spans="1:7" ht="15">
      <c r="A560" s="372" t="s">
        <v>12</v>
      </c>
      <c r="B560" s="256" t="s">
        <v>476</v>
      </c>
      <c r="C560" s="257" t="s">
        <v>486</v>
      </c>
      <c r="D560" s="437" t="s">
        <v>423</v>
      </c>
      <c r="E560" s="324"/>
      <c r="F560" s="324"/>
      <c r="G560" s="325"/>
    </row>
    <row r="561" spans="1:7" ht="15">
      <c r="A561" s="372" t="s">
        <v>17</v>
      </c>
      <c r="B561" s="256" t="s">
        <v>477</v>
      </c>
      <c r="C561" s="257" t="s">
        <v>486</v>
      </c>
      <c r="D561" s="437" t="s">
        <v>423</v>
      </c>
      <c r="E561" s="324"/>
      <c r="F561" s="324"/>
      <c r="G561" s="325"/>
    </row>
    <row r="562" spans="1:7" ht="15">
      <c r="A562" s="372" t="s">
        <v>21</v>
      </c>
      <c r="B562" s="256" t="s">
        <v>478</v>
      </c>
      <c r="C562" s="257" t="s">
        <v>486</v>
      </c>
      <c r="D562" s="437" t="s">
        <v>423</v>
      </c>
      <c r="E562" s="324"/>
      <c r="F562" s="324"/>
      <c r="G562" s="325"/>
    </row>
    <row r="563" spans="1:7" ht="15">
      <c r="A563" s="372" t="s">
        <v>34</v>
      </c>
      <c r="B563" s="256" t="s">
        <v>479</v>
      </c>
      <c r="C563" s="257" t="s">
        <v>486</v>
      </c>
      <c r="D563" s="437" t="s">
        <v>423</v>
      </c>
      <c r="E563" s="324"/>
      <c r="F563" s="324"/>
      <c r="G563" s="325"/>
    </row>
    <row r="564" spans="1:7" ht="15">
      <c r="A564" s="372" t="s">
        <v>37</v>
      </c>
      <c r="B564" s="256" t="s">
        <v>480</v>
      </c>
      <c r="C564" s="257" t="s">
        <v>486</v>
      </c>
      <c r="D564" s="437" t="s">
        <v>423</v>
      </c>
      <c r="E564" s="324"/>
      <c r="F564" s="324"/>
      <c r="G564" s="325"/>
    </row>
    <row r="565" spans="1:7" ht="15">
      <c r="A565" s="372" t="s">
        <v>26</v>
      </c>
      <c r="B565" s="256" t="s">
        <v>256</v>
      </c>
      <c r="C565" s="257" t="s">
        <v>486</v>
      </c>
      <c r="D565" s="437" t="s">
        <v>423</v>
      </c>
      <c r="E565" s="324"/>
      <c r="F565" s="324"/>
      <c r="G565" s="325"/>
    </row>
    <row r="566" spans="1:7" ht="15">
      <c r="A566" s="372" t="s">
        <v>241</v>
      </c>
      <c r="B566" s="256" t="s">
        <v>257</v>
      </c>
      <c r="C566" s="257" t="s">
        <v>486</v>
      </c>
      <c r="D566" s="437" t="s">
        <v>423</v>
      </c>
      <c r="E566" s="324"/>
      <c r="F566" s="324"/>
      <c r="G566" s="325"/>
    </row>
    <row r="567" spans="1:7" ht="15">
      <c r="A567" s="372" t="s">
        <v>242</v>
      </c>
      <c r="B567" s="256" t="s">
        <v>600</v>
      </c>
      <c r="C567" s="257" t="s">
        <v>486</v>
      </c>
      <c r="D567" s="437" t="s">
        <v>423</v>
      </c>
      <c r="E567" s="324"/>
      <c r="F567" s="324"/>
      <c r="G567" s="325"/>
    </row>
    <row r="568" spans="1:7" ht="15">
      <c r="A568" s="372" t="s">
        <v>228</v>
      </c>
      <c r="B568" s="256" t="s">
        <v>425</v>
      </c>
      <c r="C568" s="257" t="s">
        <v>486</v>
      </c>
      <c r="D568" s="437" t="s">
        <v>423</v>
      </c>
      <c r="E568" s="324"/>
      <c r="F568" s="324"/>
      <c r="G568" s="325"/>
    </row>
    <row r="569" spans="1:7" ht="15">
      <c r="A569" s="372" t="s">
        <v>312</v>
      </c>
      <c r="B569" s="256" t="s">
        <v>605</v>
      </c>
      <c r="C569" s="257" t="s">
        <v>486</v>
      </c>
      <c r="D569" s="437" t="s">
        <v>423</v>
      </c>
      <c r="E569" s="324"/>
      <c r="F569" s="324"/>
      <c r="G569" s="325"/>
    </row>
    <row r="570" spans="1:7" ht="15">
      <c r="A570" s="372" t="s">
        <v>633</v>
      </c>
      <c r="B570" s="256" t="s">
        <v>426</v>
      </c>
      <c r="C570" s="257" t="s">
        <v>486</v>
      </c>
      <c r="D570" s="437" t="s">
        <v>423</v>
      </c>
      <c r="E570" s="324"/>
      <c r="F570" s="324"/>
      <c r="G570" s="325"/>
    </row>
    <row r="571" spans="1:7" ht="15">
      <c r="A571" s="373" t="s">
        <v>634</v>
      </c>
      <c r="B571" s="326" t="s">
        <v>630</v>
      </c>
      <c r="C571" s="327" t="s">
        <v>486</v>
      </c>
      <c r="D571" s="474" t="s">
        <v>423</v>
      </c>
      <c r="E571" s="328"/>
      <c r="F571" s="328"/>
      <c r="G571" s="329"/>
    </row>
  </sheetData>
  <autoFilter ref="A3:D3"/>
  <mergeCells count="7">
    <mergeCell ref="A1:G1"/>
    <mergeCell ref="A2:G2"/>
    <mergeCell ref="C273:C291"/>
    <mergeCell ref="G273:G291"/>
    <mergeCell ref="D273:D291"/>
    <mergeCell ref="E273:E291"/>
    <mergeCell ref="F273:F291"/>
  </mergeCells>
  <printOptions horizontalCentered="1"/>
  <pageMargins left="0.43307086614173229" right="0.43307086614173229" top="0.59055118110236227" bottom="0.59055118110236227" header="0.31496062992125984" footer="0.31496062992125984"/>
  <pageSetup paperSize="9" scale="72" fitToHeight="31" orientation="landscape" r:id="rId1"/>
  <headerFooter>
    <oddHeader>&amp;LSection-10 - Bill of Quantities&amp;RAnnexure 8.1</oddHeader>
    <oddFooter>&amp;LBOQ_Sh. Foakaidhoo&amp;RPage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92"/>
  <sheetViews>
    <sheetView view="pageBreakPreview" zoomScale="115" zoomScaleNormal="85" zoomScaleSheetLayoutView="115" workbookViewId="0">
      <pane ySplit="4" topLeftCell="A5" activePane="bottomLeft" state="frozen"/>
      <selection pane="bottomLeft" activeCell="B7" sqref="B7"/>
    </sheetView>
  </sheetViews>
  <sheetFormatPr defaultColWidth="9.140625" defaultRowHeight="15"/>
  <cols>
    <col min="1" max="1" width="8.140625" style="30" customWidth="1"/>
    <col min="2" max="2" width="72.7109375" style="31" customWidth="1"/>
    <col min="3" max="3" width="10.5703125" style="43" bestFit="1" customWidth="1"/>
    <col min="4" max="4" width="13" style="146" bestFit="1" customWidth="1"/>
    <col min="5" max="5" width="25.42578125" style="32" customWidth="1"/>
    <col min="6" max="16384" width="9.140625" style="9"/>
  </cols>
  <sheetData>
    <row r="1" spans="1:5">
      <c r="A1" s="504" t="s">
        <v>107</v>
      </c>
      <c r="B1" s="504"/>
      <c r="C1" s="504"/>
      <c r="D1" s="504"/>
      <c r="E1" s="504"/>
    </row>
    <row r="2" spans="1:5" ht="18.75">
      <c r="A2" s="505" t="s">
        <v>108</v>
      </c>
      <c r="B2" s="505"/>
      <c r="C2" s="505"/>
      <c r="D2" s="505"/>
      <c r="E2" s="505"/>
    </row>
    <row r="3" spans="1:5">
      <c r="A3" s="506" t="s">
        <v>109</v>
      </c>
      <c r="B3" s="506"/>
      <c r="C3" s="506"/>
      <c r="D3" s="506"/>
      <c r="E3" s="506"/>
    </row>
    <row r="4" spans="1:5">
      <c r="A4" s="10" t="s">
        <v>0</v>
      </c>
      <c r="B4" s="11" t="s">
        <v>79</v>
      </c>
      <c r="C4" s="41" t="s">
        <v>2</v>
      </c>
      <c r="D4" s="138" t="s">
        <v>106</v>
      </c>
      <c r="E4" s="12" t="s">
        <v>27</v>
      </c>
    </row>
    <row r="5" spans="1:5" s="18" customFormat="1" ht="18.75">
      <c r="A5" s="35" t="s">
        <v>42</v>
      </c>
      <c r="B5" s="132" t="s">
        <v>92</v>
      </c>
      <c r="C5" s="42"/>
      <c r="D5" s="139"/>
      <c r="E5" s="36"/>
    </row>
    <row r="6" spans="1:5" s="18" customFormat="1">
      <c r="A6" s="13" t="s">
        <v>43</v>
      </c>
      <c r="B6" s="14" t="s">
        <v>104</v>
      </c>
      <c r="C6" s="24"/>
      <c r="D6" s="140"/>
      <c r="E6" s="15"/>
    </row>
    <row r="7" spans="1:5" s="18" customFormat="1" ht="42.75">
      <c r="A7" s="13"/>
      <c r="B7" s="127" t="s">
        <v>173</v>
      </c>
      <c r="C7" s="24"/>
      <c r="D7" s="140"/>
      <c r="E7" s="133"/>
    </row>
    <row r="8" spans="1:5" s="18" customFormat="1">
      <c r="A8" s="13"/>
      <c r="B8" s="127" t="s">
        <v>168</v>
      </c>
      <c r="C8" s="128" t="s">
        <v>4</v>
      </c>
      <c r="D8" s="141" t="e">
        <f>#REF!</f>
        <v>#REF!</v>
      </c>
    </row>
    <row r="9" spans="1:5" s="18" customFormat="1">
      <c r="A9" s="13"/>
      <c r="B9" s="127" t="s">
        <v>169</v>
      </c>
      <c r="C9" s="128" t="s">
        <v>4</v>
      </c>
      <c r="D9" s="141"/>
    </row>
    <row r="10" spans="1:5" s="18" customFormat="1">
      <c r="A10" s="13"/>
      <c r="B10" s="127" t="s">
        <v>170</v>
      </c>
      <c r="C10" s="128" t="s">
        <v>4</v>
      </c>
      <c r="D10" s="141"/>
    </row>
    <row r="11" spans="1:5" s="18" customFormat="1" ht="18.75">
      <c r="A11" s="13" t="s">
        <v>45</v>
      </c>
      <c r="B11" s="126" t="s">
        <v>46</v>
      </c>
      <c r="E11" s="15"/>
    </row>
    <row r="12" spans="1:5" s="18" customFormat="1" ht="57">
      <c r="A12" s="13"/>
      <c r="B12" s="127" t="s">
        <v>166</v>
      </c>
      <c r="C12" s="24" t="s">
        <v>4</v>
      </c>
      <c r="D12" s="141" t="e">
        <f>#REF!</f>
        <v>#REF!</v>
      </c>
      <c r="E12" s="15"/>
    </row>
    <row r="13" spans="1:5" s="18" customFormat="1" ht="18.75">
      <c r="A13" s="13" t="s">
        <v>75</v>
      </c>
      <c r="B13" s="126" t="s">
        <v>47</v>
      </c>
      <c r="E13" s="15"/>
    </row>
    <row r="14" spans="1:5" s="18" customFormat="1" ht="28.5">
      <c r="A14" s="13"/>
      <c r="B14" s="127" t="s">
        <v>174</v>
      </c>
      <c r="C14" s="24" t="s">
        <v>4</v>
      </c>
      <c r="D14" s="141" t="e">
        <f>#REF!</f>
        <v>#REF!</v>
      </c>
      <c r="E14" s="15"/>
    </row>
    <row r="15" spans="1:5" s="18" customFormat="1" ht="18.75">
      <c r="A15" s="35" t="s">
        <v>29</v>
      </c>
      <c r="B15" s="132" t="s">
        <v>110</v>
      </c>
      <c r="C15" s="42"/>
      <c r="D15" s="139"/>
      <c r="E15" s="36"/>
    </row>
    <row r="16" spans="1:5" s="18" customFormat="1" ht="44.25">
      <c r="A16" s="16" t="s">
        <v>30</v>
      </c>
      <c r="B16" s="130" t="s">
        <v>195</v>
      </c>
      <c r="C16" s="129" t="s">
        <v>4</v>
      </c>
      <c r="D16" s="141" t="e">
        <f>#REF!</f>
        <v>#REF!</v>
      </c>
      <c r="E16" s="17"/>
    </row>
    <row r="17" spans="1:5" s="18" customFormat="1" ht="18.75">
      <c r="A17" s="35" t="s">
        <v>5</v>
      </c>
      <c r="B17" s="132" t="s">
        <v>111</v>
      </c>
      <c r="C17" s="42"/>
      <c r="D17" s="139"/>
      <c r="E17" s="36"/>
    </row>
    <row r="18" spans="1:5" s="18" customFormat="1" ht="42.75">
      <c r="A18" s="35"/>
      <c r="B18" s="130" t="s">
        <v>197</v>
      </c>
      <c r="C18" s="42"/>
      <c r="D18" s="139"/>
      <c r="E18" s="36"/>
    </row>
    <row r="19" spans="1:5" s="18" customFormat="1">
      <c r="A19" s="19" t="s">
        <v>6</v>
      </c>
      <c r="B19" s="20" t="s">
        <v>50</v>
      </c>
      <c r="C19" s="24" t="s">
        <v>4</v>
      </c>
      <c r="D19" s="140" t="e">
        <f>#REF!</f>
        <v>#REF!</v>
      </c>
      <c r="E19" s="15"/>
    </row>
    <row r="20" spans="1:5" s="18" customFormat="1">
      <c r="A20" s="19" t="s">
        <v>7</v>
      </c>
      <c r="B20" s="20" t="s">
        <v>51</v>
      </c>
      <c r="C20" s="27" t="s">
        <v>4</v>
      </c>
      <c r="D20" s="141" t="e">
        <f>#REF!</f>
        <v>#REF!</v>
      </c>
      <c r="E20" s="15"/>
    </row>
    <row r="21" spans="1:5" s="18" customFormat="1" ht="18.75">
      <c r="A21" s="35" t="s">
        <v>8</v>
      </c>
      <c r="B21" s="132" t="s">
        <v>83</v>
      </c>
      <c r="C21" s="42"/>
      <c r="D21" s="139"/>
      <c r="E21" s="36"/>
    </row>
    <row r="22" spans="1:5" s="22" customFormat="1">
      <c r="A22" s="19" t="s">
        <v>76</v>
      </c>
      <c r="B22" s="20" t="s">
        <v>50</v>
      </c>
      <c r="C22" s="27" t="s">
        <v>151</v>
      </c>
      <c r="D22" s="140" t="e">
        <f>#REF!</f>
        <v>#REF!</v>
      </c>
      <c r="E22" s="33" t="s">
        <v>112</v>
      </c>
    </row>
    <row r="23" spans="1:5" s="22" customFormat="1">
      <c r="A23" s="19" t="s">
        <v>103</v>
      </c>
      <c r="B23" s="20" t="s">
        <v>51</v>
      </c>
      <c r="C23" s="27" t="s">
        <v>151</v>
      </c>
      <c r="D23" s="140" t="e">
        <f>#REF!</f>
        <v>#REF!</v>
      </c>
      <c r="E23" s="23"/>
    </row>
    <row r="24" spans="1:5" s="18" customFormat="1" ht="37.5">
      <c r="A24" s="35" t="s">
        <v>31</v>
      </c>
      <c r="B24" s="132" t="s">
        <v>135</v>
      </c>
      <c r="C24" s="42"/>
      <c r="D24" s="139"/>
      <c r="E24" s="36"/>
    </row>
    <row r="25" spans="1:5" s="18" customFormat="1">
      <c r="A25" s="19" t="s">
        <v>32</v>
      </c>
      <c r="B25" s="20" t="s">
        <v>80</v>
      </c>
      <c r="C25" s="27" t="s">
        <v>9</v>
      </c>
      <c r="D25" s="141" t="e">
        <f>#REF!</f>
        <v>#REF!</v>
      </c>
      <c r="E25" s="15"/>
    </row>
    <row r="26" spans="1:5" s="18" customFormat="1" ht="30">
      <c r="A26" s="19" t="s">
        <v>33</v>
      </c>
      <c r="B26" s="20" t="s">
        <v>105</v>
      </c>
      <c r="C26" s="27" t="s">
        <v>9</v>
      </c>
      <c r="D26" s="141" t="e">
        <f>#REF!</f>
        <v>#REF!</v>
      </c>
      <c r="E26" s="15"/>
    </row>
    <row r="27" spans="1:5" s="18" customFormat="1">
      <c r="A27" s="19" t="s">
        <v>136</v>
      </c>
      <c r="B27" s="20" t="s">
        <v>55</v>
      </c>
      <c r="C27" s="27" t="s">
        <v>9</v>
      </c>
      <c r="D27" s="141" t="e">
        <f>#REF!</f>
        <v>#REF!</v>
      </c>
      <c r="E27" s="15"/>
    </row>
    <row r="28" spans="1:5" s="18" customFormat="1">
      <c r="A28" s="19" t="s">
        <v>137</v>
      </c>
      <c r="B28" s="20" t="s">
        <v>131</v>
      </c>
      <c r="C28" s="27" t="s">
        <v>9</v>
      </c>
      <c r="D28" s="141" t="e">
        <f>#REF!</f>
        <v>#REF!</v>
      </c>
      <c r="E28" s="15"/>
    </row>
    <row r="29" spans="1:5" s="18" customFormat="1">
      <c r="A29" s="19" t="s">
        <v>138</v>
      </c>
      <c r="B29" s="20" t="s">
        <v>132</v>
      </c>
      <c r="C29" s="27" t="s">
        <v>9</v>
      </c>
      <c r="D29" s="141" t="e">
        <f>#REF!</f>
        <v>#REF!</v>
      </c>
      <c r="E29" s="15"/>
    </row>
    <row r="30" spans="1:5" s="18" customFormat="1" ht="30">
      <c r="A30" s="13" t="s">
        <v>139</v>
      </c>
      <c r="B30" s="20" t="s">
        <v>133</v>
      </c>
      <c r="C30" s="27" t="s">
        <v>9</v>
      </c>
      <c r="D30" s="140" t="e">
        <f>#REF!</f>
        <v>#REF!</v>
      </c>
      <c r="E30" s="15"/>
    </row>
    <row r="31" spans="1:5" s="22" customFormat="1" ht="18.75">
      <c r="A31" s="38" t="s">
        <v>140</v>
      </c>
      <c r="B31" s="39" t="s">
        <v>134</v>
      </c>
      <c r="C31" s="27" t="s">
        <v>9</v>
      </c>
      <c r="D31" s="142" t="e">
        <f>#REF!</f>
        <v>#REF!</v>
      </c>
      <c r="E31" s="40"/>
    </row>
    <row r="32" spans="1:5" s="18" customFormat="1" ht="18.75">
      <c r="A32" s="35" t="s">
        <v>12</v>
      </c>
      <c r="B32" s="132" t="s">
        <v>78</v>
      </c>
      <c r="C32" s="42"/>
      <c r="D32" s="139"/>
      <c r="E32" s="36"/>
    </row>
    <row r="33" spans="1:5" s="18" customFormat="1">
      <c r="A33" s="19" t="s">
        <v>13</v>
      </c>
      <c r="B33" s="20" t="s">
        <v>82</v>
      </c>
      <c r="C33" s="27" t="s">
        <v>9</v>
      </c>
      <c r="D33" s="140" t="e">
        <f>#REF!</f>
        <v>#REF!</v>
      </c>
      <c r="E33" s="15"/>
    </row>
    <row r="34" spans="1:5" s="18" customFormat="1" ht="18.75">
      <c r="A34" s="35" t="s">
        <v>17</v>
      </c>
      <c r="B34" s="132" t="s">
        <v>113</v>
      </c>
      <c r="C34" s="42"/>
      <c r="D34" s="139"/>
      <c r="E34" s="36"/>
    </row>
    <row r="35" spans="1:5" s="18" customFormat="1">
      <c r="A35" s="19" t="s">
        <v>18</v>
      </c>
      <c r="B35" s="20" t="s">
        <v>114</v>
      </c>
      <c r="C35" s="27"/>
      <c r="D35" s="141"/>
      <c r="E35" s="15"/>
    </row>
    <row r="36" spans="1:5" s="18" customFormat="1">
      <c r="A36" s="19"/>
      <c r="B36" s="20" t="s">
        <v>142</v>
      </c>
      <c r="C36" s="27"/>
      <c r="D36" s="141" t="e">
        <f>#REF!</f>
        <v>#REF!</v>
      </c>
      <c r="E36" s="15"/>
    </row>
    <row r="37" spans="1:5" s="18" customFormat="1">
      <c r="A37" s="13" t="s">
        <v>20</v>
      </c>
      <c r="B37" s="20" t="s">
        <v>141</v>
      </c>
      <c r="C37" s="27"/>
      <c r="D37" s="141"/>
      <c r="E37" s="15"/>
    </row>
    <row r="38" spans="1:5" s="18" customFormat="1">
      <c r="A38" s="19"/>
      <c r="B38" s="20" t="s">
        <v>115</v>
      </c>
      <c r="C38" s="27" t="s">
        <v>9</v>
      </c>
      <c r="D38" s="141" t="e">
        <f>#REF!</f>
        <v>#REF!</v>
      </c>
      <c r="E38" s="15"/>
    </row>
    <row r="39" spans="1:5" s="18" customFormat="1" ht="18.75">
      <c r="A39" s="35" t="s">
        <v>17</v>
      </c>
      <c r="B39" s="132" t="s">
        <v>116</v>
      </c>
      <c r="C39" s="42"/>
      <c r="D39" s="139"/>
      <c r="E39" s="36"/>
    </row>
    <row r="40" spans="1:5" s="18" customFormat="1" ht="18.75">
      <c r="A40" s="19" t="s">
        <v>18</v>
      </c>
      <c r="B40" s="28" t="s">
        <v>118</v>
      </c>
      <c r="C40" s="42"/>
      <c r="D40" s="139"/>
      <c r="E40" s="36"/>
    </row>
    <row r="41" spans="1:5" s="18" customFormat="1">
      <c r="A41" s="37" t="s">
        <v>143</v>
      </c>
      <c r="B41" s="25" t="s">
        <v>405</v>
      </c>
      <c r="C41" s="27" t="s">
        <v>11</v>
      </c>
      <c r="D41" s="141" t="e">
        <f>#REF!</f>
        <v>#REF!</v>
      </c>
      <c r="E41" s="34"/>
    </row>
    <row r="42" spans="1:5" s="18" customFormat="1">
      <c r="A42" s="37" t="s">
        <v>144</v>
      </c>
      <c r="B42" s="25" t="s">
        <v>406</v>
      </c>
      <c r="C42" s="27" t="s">
        <v>11</v>
      </c>
      <c r="D42" s="141" t="e">
        <f>#REF!</f>
        <v>#REF!</v>
      </c>
      <c r="E42" s="34"/>
    </row>
    <row r="43" spans="1:5" s="18" customFormat="1">
      <c r="A43" s="37" t="s">
        <v>145</v>
      </c>
      <c r="B43" s="25" t="s">
        <v>407</v>
      </c>
      <c r="C43" s="27" t="s">
        <v>11</v>
      </c>
      <c r="D43" s="141" t="e">
        <f>#REF!</f>
        <v>#REF!</v>
      </c>
      <c r="E43" s="34"/>
    </row>
    <row r="44" spans="1:5" s="18" customFormat="1">
      <c r="A44" s="19" t="s">
        <v>20</v>
      </c>
      <c r="B44" s="28" t="s">
        <v>117</v>
      </c>
      <c r="C44" s="24"/>
      <c r="D44" s="143"/>
      <c r="E44" s="15"/>
    </row>
    <row r="45" spans="1:5" s="18" customFormat="1">
      <c r="A45" s="37" t="s">
        <v>119</v>
      </c>
      <c r="B45" s="28" t="s">
        <v>408</v>
      </c>
      <c r="C45" s="24"/>
      <c r="D45" s="141"/>
      <c r="E45" s="26"/>
    </row>
    <row r="46" spans="1:5" s="18" customFormat="1">
      <c r="A46" s="19"/>
      <c r="B46" s="25" t="s">
        <v>409</v>
      </c>
      <c r="C46" s="24" t="s">
        <v>38</v>
      </c>
      <c r="D46" s="141" t="e">
        <f>#REF!</f>
        <v>#REF!</v>
      </c>
      <c r="E46" s="26"/>
    </row>
    <row r="47" spans="1:5" s="18" customFormat="1">
      <c r="A47" s="19"/>
      <c r="B47" s="25" t="s">
        <v>410</v>
      </c>
      <c r="C47" s="24" t="s">
        <v>38</v>
      </c>
      <c r="D47" s="141" t="e">
        <f>#REF!</f>
        <v>#REF!</v>
      </c>
      <c r="E47" s="26"/>
    </row>
    <row r="48" spans="1:5" s="18" customFormat="1">
      <c r="A48" s="19"/>
      <c r="B48" s="25" t="s">
        <v>411</v>
      </c>
      <c r="C48" s="24" t="s">
        <v>38</v>
      </c>
      <c r="D48" s="141" t="e">
        <f>#REF!</f>
        <v>#REF!</v>
      </c>
      <c r="E48" s="26"/>
    </row>
    <row r="49" spans="1:5" s="18" customFormat="1">
      <c r="A49" s="37" t="s">
        <v>120</v>
      </c>
      <c r="B49" s="28" t="s">
        <v>412</v>
      </c>
      <c r="C49" s="24"/>
      <c r="D49" s="141"/>
      <c r="E49" s="26"/>
    </row>
    <row r="50" spans="1:5" s="18" customFormat="1">
      <c r="A50" s="19"/>
      <c r="B50" s="25" t="s">
        <v>413</v>
      </c>
      <c r="C50" s="24" t="s">
        <v>38</v>
      </c>
      <c r="D50" s="141" t="e">
        <f>#REF!</f>
        <v>#REF!</v>
      </c>
      <c r="E50" s="26"/>
    </row>
    <row r="51" spans="1:5" s="18" customFormat="1">
      <c r="A51" s="19"/>
      <c r="B51" s="25" t="s">
        <v>414</v>
      </c>
      <c r="C51" s="24" t="s">
        <v>38</v>
      </c>
      <c r="D51" s="141" t="e">
        <f>#REF!</f>
        <v>#REF!</v>
      </c>
      <c r="E51" s="26"/>
    </row>
    <row r="52" spans="1:5" s="18" customFormat="1">
      <c r="A52" s="19"/>
      <c r="B52" s="25" t="s">
        <v>415</v>
      </c>
      <c r="C52" s="24" t="s">
        <v>38</v>
      </c>
      <c r="D52" s="141" t="e">
        <f>#REF!</f>
        <v>#REF!</v>
      </c>
      <c r="E52" s="26"/>
    </row>
    <row r="53" spans="1:5" s="18" customFormat="1" ht="18.75">
      <c r="A53" s="35" t="s">
        <v>21</v>
      </c>
      <c r="B53" s="132" t="s">
        <v>54</v>
      </c>
      <c r="C53" s="42"/>
      <c r="D53" s="139"/>
      <c r="E53" s="36"/>
    </row>
    <row r="54" spans="1:5" s="18" customFormat="1">
      <c r="A54" s="19" t="s">
        <v>22</v>
      </c>
      <c r="B54" s="14" t="s">
        <v>123</v>
      </c>
      <c r="C54" s="24"/>
      <c r="D54" s="140"/>
      <c r="E54" s="15"/>
    </row>
    <row r="55" spans="1:5" s="18" customFormat="1">
      <c r="A55" s="19"/>
      <c r="B55" s="25" t="s">
        <v>14</v>
      </c>
      <c r="C55" s="24" t="s">
        <v>38</v>
      </c>
      <c r="D55" s="143" t="e">
        <f>#REF!</f>
        <v>#REF!</v>
      </c>
      <c r="E55" s="34"/>
    </row>
    <row r="56" spans="1:5" s="18" customFormat="1">
      <c r="A56" s="19" t="s">
        <v>23</v>
      </c>
      <c r="B56" s="14" t="s">
        <v>124</v>
      </c>
      <c r="C56" s="24"/>
      <c r="D56" s="143"/>
      <c r="E56" s="15"/>
    </row>
    <row r="57" spans="1:5" s="18" customFormat="1">
      <c r="A57" s="19"/>
      <c r="B57" s="25" t="s">
        <v>416</v>
      </c>
      <c r="C57" s="24" t="s">
        <v>38</v>
      </c>
      <c r="D57" s="143" t="e">
        <f>#REF!</f>
        <v>#REF!</v>
      </c>
      <c r="E57" s="34"/>
    </row>
    <row r="58" spans="1:5" s="18" customFormat="1">
      <c r="A58" s="19"/>
      <c r="B58" s="25" t="s">
        <v>417</v>
      </c>
      <c r="C58" s="24" t="s">
        <v>38</v>
      </c>
      <c r="D58" s="143" t="e">
        <f>#REF!</f>
        <v>#REF!</v>
      </c>
      <c r="E58" s="34"/>
    </row>
    <row r="59" spans="1:5" s="134" customFormat="1">
      <c r="A59" s="13" t="s">
        <v>81</v>
      </c>
      <c r="B59" s="28" t="s">
        <v>118</v>
      </c>
      <c r="C59" s="24"/>
      <c r="D59" s="143"/>
      <c r="E59" s="26"/>
    </row>
    <row r="60" spans="1:5" s="134" customFormat="1">
      <c r="A60" s="13"/>
      <c r="B60" s="25" t="s">
        <v>418</v>
      </c>
      <c r="C60" s="24" t="s">
        <v>11</v>
      </c>
      <c r="D60" s="143" t="e">
        <f>#REF!</f>
        <v>#REF!</v>
      </c>
      <c r="E60" s="34"/>
    </row>
    <row r="61" spans="1:5" s="134" customFormat="1">
      <c r="A61" s="19"/>
      <c r="B61" s="25" t="s">
        <v>416</v>
      </c>
      <c r="C61" s="24" t="s">
        <v>11</v>
      </c>
      <c r="D61" s="143" t="e">
        <f>#REF!</f>
        <v>#REF!</v>
      </c>
      <c r="E61" s="34"/>
    </row>
    <row r="62" spans="1:5" s="134" customFormat="1">
      <c r="A62" s="19"/>
      <c r="B62" s="25" t="s">
        <v>417</v>
      </c>
      <c r="C62" s="24" t="s">
        <v>11</v>
      </c>
      <c r="D62" s="143" t="e">
        <f>#REF!</f>
        <v>#REF!</v>
      </c>
      <c r="E62" s="34"/>
    </row>
    <row r="63" spans="1:5" s="134" customFormat="1">
      <c r="A63" s="19" t="s">
        <v>95</v>
      </c>
      <c r="B63" s="28" t="s">
        <v>93</v>
      </c>
      <c r="C63" s="24"/>
      <c r="D63" s="143"/>
      <c r="E63" s="19"/>
    </row>
    <row r="64" spans="1:5" s="18" customFormat="1">
      <c r="A64" s="19"/>
      <c r="B64" s="25" t="s">
        <v>14</v>
      </c>
      <c r="C64" s="24" t="s">
        <v>38</v>
      </c>
      <c r="D64" s="143" t="e">
        <f>#REF!</f>
        <v>#REF!</v>
      </c>
      <c r="E64" s="26"/>
    </row>
    <row r="65" spans="1:5" s="18" customFormat="1">
      <c r="A65" s="19"/>
      <c r="B65" s="25" t="s">
        <v>255</v>
      </c>
      <c r="C65" s="24" t="s">
        <v>38</v>
      </c>
      <c r="D65" s="143" t="e">
        <f>#REF!</f>
        <v>#REF!</v>
      </c>
      <c r="E65" s="26"/>
    </row>
    <row r="66" spans="1:5" s="18" customFormat="1">
      <c r="A66" s="19"/>
      <c r="B66" s="25" t="s">
        <v>16</v>
      </c>
      <c r="C66" s="24" t="s">
        <v>38</v>
      </c>
      <c r="D66" s="143" t="e">
        <f>#REF!</f>
        <v>#REF!</v>
      </c>
      <c r="E66" s="26"/>
    </row>
    <row r="67" spans="1:5" s="134" customFormat="1">
      <c r="A67" s="19" t="s">
        <v>121</v>
      </c>
      <c r="B67" s="14" t="s">
        <v>122</v>
      </c>
      <c r="C67" s="24"/>
      <c r="D67" s="143"/>
      <c r="E67" s="15"/>
    </row>
    <row r="68" spans="1:5" s="134" customFormat="1">
      <c r="A68" s="19"/>
      <c r="B68" s="25" t="s">
        <v>419</v>
      </c>
      <c r="C68" s="24" t="s">
        <v>38</v>
      </c>
      <c r="D68" s="143" t="e">
        <f>#REF!</f>
        <v>#REF!</v>
      </c>
      <c r="E68" s="29"/>
    </row>
    <row r="69" spans="1:5" s="134" customFormat="1">
      <c r="A69" s="19"/>
      <c r="B69" s="25" t="s">
        <v>420</v>
      </c>
      <c r="C69" s="24" t="s">
        <v>38</v>
      </c>
      <c r="D69" s="143" t="e">
        <f>#REF!</f>
        <v>#REF!</v>
      </c>
      <c r="E69" s="19"/>
    </row>
    <row r="70" spans="1:5" s="134" customFormat="1">
      <c r="A70" s="19"/>
      <c r="B70" s="25" t="s">
        <v>421</v>
      </c>
      <c r="C70" s="24" t="s">
        <v>38</v>
      </c>
      <c r="D70" s="143" t="e">
        <f>#REF!</f>
        <v>#REF!</v>
      </c>
      <c r="E70" s="19"/>
    </row>
    <row r="71" spans="1:5" s="18" customFormat="1" ht="18.75">
      <c r="A71" s="35" t="s">
        <v>34</v>
      </c>
      <c r="B71" s="132" t="s">
        <v>128</v>
      </c>
      <c r="C71" s="42"/>
      <c r="D71" s="139"/>
      <c r="E71" s="36"/>
    </row>
    <row r="72" spans="1:5" s="134" customFormat="1">
      <c r="A72" s="19" t="s">
        <v>35</v>
      </c>
      <c r="B72" s="20" t="s">
        <v>130</v>
      </c>
      <c r="C72" s="24"/>
      <c r="D72" s="144"/>
      <c r="E72" s="15"/>
    </row>
    <row r="73" spans="1:5" s="18" customFormat="1">
      <c r="A73" s="19"/>
      <c r="B73" s="8" t="s">
        <v>16</v>
      </c>
      <c r="C73" s="24" t="s">
        <v>38</v>
      </c>
      <c r="D73" s="144" t="e">
        <f>#REF!</f>
        <v>#REF!</v>
      </c>
      <c r="E73" s="21"/>
    </row>
    <row r="74" spans="1:5" s="18" customFormat="1">
      <c r="A74" s="19" t="s">
        <v>36</v>
      </c>
      <c r="B74" s="20" t="s">
        <v>127</v>
      </c>
      <c r="C74" s="24" t="s">
        <v>38</v>
      </c>
      <c r="D74" s="144" t="e">
        <f>#REF!</f>
        <v>#REF!</v>
      </c>
      <c r="E74" s="21"/>
    </row>
    <row r="75" spans="1:5" s="18" customFormat="1" ht="18.75">
      <c r="A75" s="35" t="s">
        <v>37</v>
      </c>
      <c r="B75" s="132" t="s">
        <v>77</v>
      </c>
      <c r="C75" s="42"/>
      <c r="D75" s="139"/>
      <c r="E75" s="36"/>
    </row>
    <row r="76" spans="1:5" s="18" customFormat="1">
      <c r="A76" s="19">
        <v>10.1</v>
      </c>
      <c r="B76" s="135" t="s">
        <v>96</v>
      </c>
      <c r="C76" s="27" t="s">
        <v>48</v>
      </c>
      <c r="D76" s="141" t="e">
        <f>#REF!</f>
        <v>#REF!</v>
      </c>
      <c r="E76" s="15"/>
    </row>
    <row r="77" spans="1:5" s="18" customFormat="1">
      <c r="A77" s="19">
        <v>10.199999999999999</v>
      </c>
      <c r="B77" s="20" t="s">
        <v>97</v>
      </c>
      <c r="C77" s="27" t="s">
        <v>48</v>
      </c>
      <c r="D77" s="141" t="e">
        <f>#REF!</f>
        <v>#REF!</v>
      </c>
      <c r="E77" s="15"/>
    </row>
    <row r="78" spans="1:5" s="18" customFormat="1">
      <c r="A78" s="19">
        <v>10.3</v>
      </c>
      <c r="B78" s="20" t="s">
        <v>98</v>
      </c>
      <c r="C78" s="27" t="s">
        <v>38</v>
      </c>
      <c r="D78" s="141" t="e">
        <f>#REF!</f>
        <v>#REF!</v>
      </c>
      <c r="E78" s="15"/>
    </row>
    <row r="79" spans="1:5" s="18" customFormat="1">
      <c r="A79" s="19">
        <v>10.4</v>
      </c>
      <c r="B79" s="20" t="s">
        <v>99</v>
      </c>
      <c r="C79" s="27" t="s">
        <v>38</v>
      </c>
      <c r="D79" s="141" t="e">
        <f>#REF!</f>
        <v>#REF!</v>
      </c>
      <c r="E79" s="15"/>
    </row>
    <row r="80" spans="1:5" s="18" customFormat="1">
      <c r="A80" s="19">
        <v>10.5</v>
      </c>
      <c r="B80" s="20" t="s">
        <v>125</v>
      </c>
      <c r="C80" s="27" t="s">
        <v>38</v>
      </c>
      <c r="D80" s="141" t="e">
        <f>#REF!</f>
        <v>#REF!</v>
      </c>
      <c r="E80" s="15"/>
    </row>
    <row r="81" spans="1:5" s="134" customFormat="1">
      <c r="A81" s="19">
        <v>10.6</v>
      </c>
      <c r="B81" s="20" t="s">
        <v>100</v>
      </c>
      <c r="C81" s="27" t="s">
        <v>11</v>
      </c>
      <c r="D81" s="141" t="e">
        <f>#REF!</f>
        <v>#REF!</v>
      </c>
      <c r="E81" s="15"/>
    </row>
    <row r="82" spans="1:5" s="134" customFormat="1">
      <c r="A82" s="13">
        <v>10.7</v>
      </c>
      <c r="B82" s="20" t="s">
        <v>101</v>
      </c>
      <c r="C82" s="27" t="s">
        <v>11</v>
      </c>
      <c r="D82" s="141" t="e">
        <f>#REF!</f>
        <v>#REF!</v>
      </c>
      <c r="E82" s="15"/>
    </row>
    <row r="83" spans="1:5" s="134" customFormat="1">
      <c r="A83" s="13" t="s">
        <v>147</v>
      </c>
      <c r="B83" s="20" t="s">
        <v>146</v>
      </c>
      <c r="C83" s="24" t="s">
        <v>11</v>
      </c>
      <c r="D83" s="141" t="e">
        <f>#REF!</f>
        <v>#REF!</v>
      </c>
      <c r="E83" s="15"/>
    </row>
    <row r="84" spans="1:5" s="134" customFormat="1">
      <c r="A84" s="13" t="s">
        <v>148</v>
      </c>
      <c r="B84" s="20" t="s">
        <v>102</v>
      </c>
      <c r="C84" s="24" t="s">
        <v>52</v>
      </c>
      <c r="D84" s="141" t="e">
        <f>#REF!</f>
        <v>#REF!</v>
      </c>
      <c r="E84" s="15"/>
    </row>
    <row r="85" spans="1:5" s="134" customFormat="1">
      <c r="A85" s="13" t="s">
        <v>149</v>
      </c>
      <c r="B85" s="20" t="s">
        <v>129</v>
      </c>
      <c r="C85" s="24" t="s">
        <v>53</v>
      </c>
      <c r="D85" s="141" t="e">
        <f>#REF!</f>
        <v>#REF!</v>
      </c>
      <c r="E85" s="15"/>
    </row>
    <row r="86" spans="1:5" s="134" customFormat="1">
      <c r="A86" s="13" t="s">
        <v>150</v>
      </c>
      <c r="B86" s="20" t="s">
        <v>126</v>
      </c>
      <c r="C86" s="24" t="s">
        <v>53</v>
      </c>
      <c r="D86" s="141" t="e">
        <f>#REF!</f>
        <v>#REF!</v>
      </c>
      <c r="E86" s="15"/>
    </row>
    <row r="87" spans="1:5" s="18" customFormat="1">
      <c r="A87" s="131"/>
      <c r="B87" s="136"/>
      <c r="C87" s="137"/>
      <c r="D87" s="145"/>
      <c r="E87" s="133"/>
    </row>
    <row r="88" spans="1:5" s="18" customFormat="1">
      <c r="A88" s="131"/>
      <c r="B88" s="136"/>
      <c r="C88" s="137"/>
      <c r="D88" s="145"/>
      <c r="E88" s="133"/>
    </row>
    <row r="89" spans="1:5" s="18" customFormat="1">
      <c r="A89" s="131"/>
      <c r="B89" s="136"/>
      <c r="C89" s="137"/>
      <c r="D89" s="145"/>
      <c r="E89" s="133"/>
    </row>
    <row r="90" spans="1:5" s="18" customFormat="1">
      <c r="A90" s="131"/>
      <c r="B90" s="136"/>
      <c r="C90" s="137"/>
      <c r="D90" s="145"/>
      <c r="E90" s="133"/>
    </row>
    <row r="91" spans="1:5" s="18" customFormat="1">
      <c r="A91" s="131"/>
      <c r="B91" s="136"/>
      <c r="C91" s="137"/>
      <c r="D91" s="145"/>
      <c r="E91" s="133"/>
    </row>
    <row r="92" spans="1:5" s="18" customFormat="1">
      <c r="A92" s="131"/>
      <c r="B92" s="136"/>
      <c r="C92" s="137"/>
      <c r="D92" s="145"/>
      <c r="E92" s="133"/>
    </row>
  </sheetData>
  <mergeCells count="3">
    <mergeCell ref="A1:E1"/>
    <mergeCell ref="A2:E2"/>
    <mergeCell ref="A3:E3"/>
  </mergeCells>
  <pageMargins left="0.95" right="0.75" top="0.75" bottom="0.75" header="0.3" footer="0.3"/>
  <pageSetup paperSize="9" fitToHeight="4" orientation="landscape"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Summary_BOQ_WSP Foakaidhoo</vt:lpstr>
      <vt:lpstr>1.1-Valve Specials</vt:lpstr>
      <vt:lpstr>BOQ.-WSP Foakaidhoo</vt:lpstr>
      <vt:lpstr>4.2-Abst.-RWR</vt:lpstr>
      <vt:lpstr>'BOQ.-WSP Foakaidhoo'!_FilterDatabase</vt:lpstr>
      <vt:lpstr>'4.2-Abst.-RWR'!Print_Area</vt:lpstr>
      <vt:lpstr>'BOQ.-WSP Foakaidhoo'!Print_Area</vt:lpstr>
      <vt:lpstr>'1.1-Valve Specials'!Print_Titles</vt:lpstr>
      <vt:lpstr>'BOQ.-WSP Foakaidhoo'!Print_Titles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manav</dc:creator>
  <cp:lastModifiedBy>Saif Saeed</cp:lastModifiedBy>
  <cp:lastPrinted>2017-11-15T09:38:06Z</cp:lastPrinted>
  <dcterms:created xsi:type="dcterms:W3CDTF">2016-05-11T04:46:02Z</dcterms:created>
  <dcterms:modified xsi:type="dcterms:W3CDTF">2018-04-22T04:02:51Z</dcterms:modified>
</cp:coreProperties>
</file>